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E34CA6E-4496-4545-B2B9-27DA9347D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/>
  <c r="G41" i="1"/>
  <c r="K41" i="1"/>
  <c r="E42" i="1"/>
  <c r="F42" i="1"/>
  <c r="G42" i="1"/>
  <c r="Q41" i="1"/>
  <c r="K42" i="1"/>
  <c r="Q42" i="1"/>
  <c r="E32" i="1"/>
  <c r="F32" i="1"/>
  <c r="G32" i="1"/>
  <c r="L32" i="1"/>
  <c r="Q32" i="1"/>
  <c r="E33" i="1"/>
  <c r="F33" i="1"/>
  <c r="G33" i="1"/>
  <c r="L33" i="1"/>
  <c r="Q33" i="1"/>
  <c r="E34" i="1"/>
  <c r="F34" i="1"/>
  <c r="G34" i="1"/>
  <c r="L34" i="1"/>
  <c r="Q34" i="1"/>
  <c r="E35" i="1"/>
  <c r="F35" i="1"/>
  <c r="G35" i="1"/>
  <c r="L35" i="1"/>
  <c r="Q35" i="1"/>
  <c r="E36" i="1"/>
  <c r="F36" i="1"/>
  <c r="G36" i="1"/>
  <c r="L36" i="1"/>
  <c r="Q36" i="1"/>
  <c r="E37" i="1"/>
  <c r="F37" i="1"/>
  <c r="G37" i="1"/>
  <c r="L37" i="1"/>
  <c r="Q37" i="1"/>
  <c r="Q40" i="1"/>
  <c r="Q38" i="1"/>
  <c r="Q39" i="1"/>
  <c r="Q26" i="1"/>
  <c r="Q27" i="1"/>
  <c r="Q28" i="1"/>
  <c r="Q29" i="1"/>
  <c r="Q30" i="1"/>
  <c r="Q31" i="1"/>
  <c r="D9" i="1"/>
  <c r="C9" i="1"/>
  <c r="C21" i="1"/>
  <c r="C17" i="1"/>
  <c r="Q24" i="1"/>
  <c r="Q25" i="1"/>
  <c r="F16" i="1"/>
  <c r="Q22" i="1"/>
  <c r="Q23" i="1"/>
  <c r="A21" i="1"/>
  <c r="E24" i="1"/>
  <c r="F24" i="1"/>
  <c r="Q21" i="1"/>
  <c r="E38" i="1"/>
  <c r="F38" i="1"/>
  <c r="G38" i="1"/>
  <c r="K38" i="1"/>
  <c r="E40" i="1"/>
  <c r="F40" i="1"/>
  <c r="G40" i="1"/>
  <c r="K40" i="1"/>
  <c r="E29" i="1"/>
  <c r="F29" i="1"/>
  <c r="E26" i="1"/>
  <c r="F26" i="1"/>
  <c r="G26" i="1"/>
  <c r="I26" i="1"/>
  <c r="E21" i="1"/>
  <c r="F21" i="1"/>
  <c r="G21" i="1"/>
  <c r="E39" i="1"/>
  <c r="F39" i="1"/>
  <c r="G39" i="1"/>
  <c r="K39" i="1"/>
  <c r="E31" i="1"/>
  <c r="F31" i="1"/>
  <c r="G31" i="1"/>
  <c r="I31" i="1"/>
  <c r="E30" i="1"/>
  <c r="F30" i="1"/>
  <c r="G30" i="1"/>
  <c r="I30" i="1"/>
  <c r="E23" i="1"/>
  <c r="F23" i="1"/>
  <c r="E22" i="1"/>
  <c r="F22" i="1"/>
  <c r="G22" i="1"/>
  <c r="I22" i="1"/>
  <c r="E25" i="1"/>
  <c r="F25" i="1"/>
  <c r="G25" i="1"/>
  <c r="I25" i="1"/>
  <c r="E28" i="1"/>
  <c r="F28" i="1"/>
  <c r="G28" i="1"/>
  <c r="I28" i="1"/>
  <c r="E27" i="1"/>
  <c r="F27" i="1"/>
  <c r="G27" i="1"/>
  <c r="I27" i="1"/>
  <c r="G29" i="1"/>
  <c r="I29" i="1"/>
  <c r="G24" i="1"/>
  <c r="I24" i="1"/>
  <c r="G23" i="1"/>
  <c r="I23" i="1"/>
  <c r="H21" i="1"/>
  <c r="C12" i="1"/>
  <c r="C11" i="1"/>
  <c r="O41" i="1" l="1"/>
  <c r="O37" i="1"/>
  <c r="O26" i="1"/>
  <c r="O24" i="1"/>
  <c r="O30" i="1"/>
  <c r="O31" i="1"/>
  <c r="O35" i="1"/>
  <c r="O21" i="1"/>
  <c r="O39" i="1"/>
  <c r="O34" i="1"/>
  <c r="O27" i="1"/>
  <c r="O36" i="1"/>
  <c r="O28" i="1"/>
  <c r="O23" i="1"/>
  <c r="O29" i="1"/>
  <c r="O33" i="1"/>
  <c r="O42" i="1"/>
  <c r="O32" i="1"/>
  <c r="C15" i="1"/>
  <c r="O22" i="1"/>
  <c r="O40" i="1"/>
  <c r="O25" i="1"/>
  <c r="O38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<sst xmlns="http://schemas.openxmlformats.org/spreadsheetml/2006/main" count="99" uniqueCount="54">
  <si>
    <t>OEJV 0182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</si>
  <si>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</si>
  <si>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</si>
  <si>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</si>
  <si>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</si>
  <si>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</si>
  <si>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</si>
  <si>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</si>
  <si>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</si>
  <si>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</si>
  <si>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</si>
  <si>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</si>
  <si>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</si>
  <si>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</si>
  <si>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</si>
  <si>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</si>
  <si>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</si>
  <si>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</si>
  <si>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</si>
  <si>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</si>
  <si>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</si>
  <si>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</si>
  <si>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</si>
  <si>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</si>
  <si>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</si>
  <si>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</si>
  <si>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</si>
  <si>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</si>
  <si>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</si>
  <si>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</si>
  <si>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</si>
  <si>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</si>
  <si>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</si>
  <si>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</si>
  <si>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DE Mic  / GSC 7483-0912</t>
  </si>
  <si>
    <t>Mic_DE.xls</t>
  </si>
  <si>
    <t>EW</t>
  </si>
  <si>
    <t>IBVS 5480 Eph.</t>
  </si>
  <si>
    <t>IBVS 5480</t>
  </si>
  <si>
    <t>Mic</t>
  </si>
  <si>
    <t>OEJV 0177</t>
  </si>
  <si>
    <t>Add cycle</t>
  </si>
  <si>
    <t>Old Cycle</t>
  </si>
  <si>
    <t>I</t>
  </si>
  <si>
    <t>OEJV 0181</t>
  </si>
  <si>
    <t>pg</t>
  </si>
  <si>
    <t>vis</t>
  </si>
  <si>
    <t>PE</t>
  </si>
  <si>
    <t>CCD</t>
  </si>
  <si>
    <t>JAVSO 49, 251</t>
  </si>
  <si>
    <t>BMGA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</si>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</sst>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"/>
    <numFmt numFmtId="166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4" borderId="5" xfId="0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0" fillId="0" borderId="0" xfId="42" applyFont="1" applyAlignment="1">
      <alignment horizontal="left" vertical="center"/>
    </xf>
    <xf numFmtId="0" fontId="30" fillId="0" borderId="0" xfId="42" applyFont="1" applyAlignment="1">
      <alignment horizontal="center" vertic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3" fillId="0" borderId="0" xfId="0" applyFont="1" applyAlignment="1"/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7" fillId="0" borderId="0" xfId="0" applyFont="1" applyAlignment="1"/>
    <xf numFmtId="166" fontId="33" fillId="0" borderId="0" xfId="0" applyNumberFormat="1" applyFont="1" applyAlignment="1">
      <alignment horizontal="left"/>
    </xf>
    <xf numFmtId="165" fontId="32" fillId="0" borderId="0" xfId="0" applyNumberFormat="1" applyFont="1" applyAlignment="1">
      <alignment horizontal="left"/>
    </xf>
    <xf numFmtId="166" fontId="32" fillId="0" borderId="0" xfId="0" applyNumberFormat="1" applyFont="1" applyAlignment="1">
      <alignment horizontal="left"/>
    </xf>
    <xf numFmtId="166" fontId="34" fillId="0" borderId="0" xfId="0" applyNumberFormat="1" applyFont="1" applyAlignment="1">
      <alignment horizontal="left"/>
    </xf>
    <xf numFmtId="165" fontId="34" fillId="0" borderId="0" xfId="0" applyNumberFormat="1" applyFont="1" applyAlignment="1" applyProtection="1">
      <alignment horizontal="left"/>
      <protection locked="0"/>
    </xf>
    <xf numFmtId="165" fontId="31" fillId="0" borderId="0" xfId="0" applyNumberFormat="1" applyFont="1" applyAlignment="1">
      <alignment horizontal="left"/>
    </xf>
    <xf numFmtId="165" fontId="34" fillId="0" borderId="0" xfId="0" applyNumberFormat="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Mic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23-4CE9-B329-73F92A74FD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1.3189997844165191E-3</c:v>
                </c:pt>
                <c:pt idx="2">
                  <c:v>1.3590002345154062E-3</c:v>
                </c:pt>
                <c:pt idx="3">
                  <c:v>1.2369999967631884E-3</c:v>
                </c:pt>
                <c:pt idx="4">
                  <c:v>2.8699999966192991E-3</c:v>
                </c:pt>
                <c:pt idx="5">
                  <c:v>3.5200000056647696E-3</c:v>
                </c:pt>
                <c:pt idx="6">
                  <c:v>6.1235000030137599E-3</c:v>
                </c:pt>
                <c:pt idx="7">
                  <c:v>1.5033499999844935E-2</c:v>
                </c:pt>
                <c:pt idx="8">
                  <c:v>6.6900000019813888E-3</c:v>
                </c:pt>
                <c:pt idx="9">
                  <c:v>6.2790000010863878E-3</c:v>
                </c:pt>
                <c:pt idx="10">
                  <c:v>5.6929999991552904E-3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23-4CE9-B329-73F92A74FD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23-4CE9-B329-73F92A74FD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7">
                  <c:v>-6.7019999987678602E-3</c:v>
                </c:pt>
                <c:pt idx="18">
                  <c:v>-6.9609999991371296E-3</c:v>
                </c:pt>
                <c:pt idx="19">
                  <c:v>-8.9899997765314765E-3</c:v>
                </c:pt>
                <c:pt idx="20">
                  <c:v>-7.7064998040441424E-3</c:v>
                </c:pt>
                <c:pt idx="21">
                  <c:v>-7.755000056931749E-3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23-4CE9-B329-73F92A74FD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11">
                  <c:v>9.9903058944619261E-3</c:v>
                </c:pt>
                <c:pt idx="12">
                  <c:v>1.4095590478973463E-2</c:v>
                </c:pt>
                <c:pt idx="13">
                  <c:v>9.1948533518007025E-3</c:v>
                </c:pt>
                <c:pt idx="14">
                  <c:v>9.4030032560112886E-3</c:v>
                </c:pt>
                <c:pt idx="15">
                  <c:v>8.6522871133638546E-3</c:v>
                </c:pt>
                <c:pt idx="16">
                  <c:v>8.9699121308512986E-3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23-4CE9-B329-73F92A74FD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23-4CE9-B329-73F92A74FD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6.02E-4</c:v>
                  </c:pt>
                  <c:pt idx="12">
                    <c:v>2.8019999999999998E-3</c:v>
                  </c:pt>
                  <c:pt idx="13">
                    <c:v>5.2499999999999997E-4</c:v>
                  </c:pt>
                  <c:pt idx="14">
                    <c:v>8.12E-4</c:v>
                  </c:pt>
                  <c:pt idx="15">
                    <c:v>1.797E-3</c:v>
                  </c:pt>
                  <c:pt idx="16">
                    <c:v>8.3699999999999996E-4</c:v>
                  </c:pt>
                  <c:pt idx="17">
                    <c:v>1.25E-3</c:v>
                  </c:pt>
                  <c:pt idx="18">
                    <c:v>1.15E-3</c:v>
                  </c:pt>
                  <c:pt idx="19">
                    <c:v>1.2800000000000001E-3</c:v>
                  </c:pt>
                  <c:pt idx="20">
                    <c:v>1.5039999999999999E-3</c:v>
                  </c:pt>
                  <c:pt idx="21">
                    <c:v>1.8619999999999999E-3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23-4CE9-B329-73F92A74FD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13884</c:v>
                </c:pt>
                <c:pt idx="12">
                  <c:v>13884.5</c:v>
                </c:pt>
                <c:pt idx="13">
                  <c:v>13915</c:v>
                </c:pt>
                <c:pt idx="14">
                  <c:v>13915.5</c:v>
                </c:pt>
                <c:pt idx="15">
                  <c:v>13950</c:v>
                </c:pt>
                <c:pt idx="16">
                  <c:v>13950.5</c:v>
                </c:pt>
                <c:pt idx="17">
                  <c:v>15816</c:v>
                </c:pt>
                <c:pt idx="18">
                  <c:v>15833</c:v>
                </c:pt>
                <c:pt idx="19">
                  <c:v>17450</c:v>
                </c:pt>
                <c:pt idx="20">
                  <c:v>18336.5</c:v>
                </c:pt>
                <c:pt idx="21">
                  <c:v>18392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1.0744993463376252E-2</c:v>
                </c:pt>
                <c:pt idx="1">
                  <c:v>4.3301014820009932E-3</c:v>
                </c:pt>
                <c:pt idx="2">
                  <c:v>4.2845371245021011E-3</c:v>
                </c:pt>
                <c:pt idx="3">
                  <c:v>4.2811197976896842E-3</c:v>
                </c:pt>
                <c:pt idx="4">
                  <c:v>3.9160353832298125E-3</c:v>
                </c:pt>
                <c:pt idx="5">
                  <c:v>3.8875576597930048E-3</c:v>
                </c:pt>
                <c:pt idx="6">
                  <c:v>3.8764513476526492E-3</c:v>
                </c:pt>
                <c:pt idx="7">
                  <c:v>3.8365825348411191E-3</c:v>
                </c:pt>
                <c:pt idx="8">
                  <c:v>3.8362977576067514E-3</c:v>
                </c:pt>
                <c:pt idx="9">
                  <c:v>3.8061113707637349E-3</c:v>
                </c:pt>
                <c:pt idx="10">
                  <c:v>3.7616861222023153E-3</c:v>
                </c:pt>
                <c:pt idx="11">
                  <c:v>2.8372992194435429E-3</c:v>
                </c:pt>
                <c:pt idx="12">
                  <c:v>2.8370144422091761E-3</c:v>
                </c:pt>
                <c:pt idx="13">
                  <c:v>2.8196430309127239E-3</c:v>
                </c:pt>
                <c:pt idx="14">
                  <c:v>2.8193582536783553E-3</c:v>
                </c:pt>
                <c:pt idx="15">
                  <c:v>2.799708624506958E-3</c:v>
                </c:pt>
                <c:pt idx="16">
                  <c:v>2.7994238472725894E-3</c:v>
                </c:pt>
                <c:pt idx="17">
                  <c:v>1.7369199858453012E-3</c:v>
                </c:pt>
                <c:pt idx="18">
                  <c:v>1.7272375598767868E-3</c:v>
                </c:pt>
                <c:pt idx="19">
                  <c:v>8.0626798393043306E-4</c:v>
                </c:pt>
                <c:pt idx="20">
                  <c:v>3.0135794739583575E-4</c:v>
                </c:pt>
                <c:pt idx="21">
                  <c:v>2.6974767438097888E-4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23-4CE9-B329-73F92A74F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204760"/>
        <c:axId val="1"/>
      </c:scatterChart>
      <c:valAx>
        <c:axId val="85320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20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7079BC8-167E-082E-6A13-B5243E4E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9"/>
  <sheetViews>
    <sheetView tabSelected="1" workbookViewId="0">
      <pane xSplit="13" ySplit="21" topLeftCell="N24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34</v>
      </c>
      <c r="E1" s="29"/>
      <c r="F1" s="29" t="s">
        <v>35</v>
      </c>
      <c r="G1" s="30" t="s">
        <v>36</v>
      </c>
      <c r="H1" s="29" t="s">
        <v>37</v>
      </c>
      <c r="I1" s="31">
        <v>52623.548999999999</v>
      </c>
      <c r="J1" s="31">
        <v>0.41068700000000002</v>
      </c>
      <c r="K1" s="29" t="s">
        <v>38</v>
      </c>
      <c r="L1" s="29" t="s">
        <v>39</v>
      </c>
    </row>
    <row r="2" spans="1:12" x14ac:dyDescent="0.2">
      <c r="A2" t="s">
        <v>24</v>
      </c>
      <c r="B2" t="s">
        <v>36</v>
      </c>
      <c r="D2" s="9" t="s">
        <v>39</v>
      </c>
      <c r="E2" t="s">
        <v>35</v>
      </c>
    </row>
    <row r="3" spans="1:12" ht="13.5" thickBot="1" x14ac:dyDescent="0.25"/>
    <row r="4" spans="1:12" ht="14.25" thickTop="1" thickBot="1" x14ac:dyDescent="0.25">
      <c r="A4" s="28" t="s">
        <v>37</v>
      </c>
      <c r="C4" s="7">
        <v>52623.548999999999</v>
      </c>
      <c r="D4" s="8">
        <v>0.41068700000000002</v>
      </c>
    </row>
    <row r="5" spans="1:12" ht="13.5" thickTop="1" x14ac:dyDescent="0.2">
      <c r="A5" s="10" t="s">
        <v>28</v>
      </c>
      <c r="B5" s="11"/>
      <c r="C5" s="12">
        <v>-9.5</v>
      </c>
      <c r="D5" s="11" t="s">
        <v>29</v>
      </c>
    </row>
    <row r="6" spans="1:12" x14ac:dyDescent="0.2">
      <c r="A6" s="4" t="s">
        <v>2</v>
      </c>
    </row>
    <row r="7" spans="1:12" x14ac:dyDescent="0.2">
      <c r="A7" t="s">
        <v>3</v>
      </c>
      <c r="C7">
        <v>52623.548999999999</v>
      </c>
    </row>
    <row r="8" spans="1:12" x14ac:dyDescent="0.2">
      <c r="A8" t="s">
        <v>4</v>
      </c>
      <c r="C8">
        <v>0.41068700000000002</v>
      </c>
    </row>
    <row r="9" spans="1:12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12" x14ac:dyDescent="0.2">
      <c r="A11" s="11" t="s">
        <v>16</v>
      </c>
      <c r="B11" s="11"/>
      <c r="C11" s="23">
        <f ca="1">INTERCEPT(INDIRECT($D$9):G991,INDIRECT($C$9):F991)</f>
        <v>1.0744993463376252E-2</v>
      </c>
      <c r="D11" s="13"/>
      <c r="E11" s="11"/>
    </row>
    <row r="12" spans="1:12" x14ac:dyDescent="0.2">
      <c r="A12" s="11" t="s">
        <v>17</v>
      </c>
      <c r="B12" s="11"/>
      <c r="C12" s="23">
        <f ca="1">SLOPE(INDIRECT($D$9):G991,INDIRECT($C$9):F991)</f>
        <v>-5.6955446873615011E-7</v>
      </c>
      <c r="D12" s="13"/>
      <c r="E12" s="11"/>
    </row>
    <row r="13" spans="1:12" x14ac:dyDescent="0.2">
      <c r="A13" s="11" t="s">
        <v>19</v>
      </c>
      <c r="B13" s="11"/>
      <c r="C13" s="13" t="s">
        <v>14</v>
      </c>
    </row>
    <row r="14" spans="1:12" x14ac:dyDescent="0.2">
      <c r="A14" s="11"/>
      <c r="B14" s="11"/>
      <c r="C14" s="11"/>
    </row>
    <row r="15" spans="1:12" x14ac:dyDescent="0.2">
      <c r="A15" s="14" t="s">
        <v>18</v>
      </c>
      <c r="B15" s="11"/>
      <c r="C15" s="15">
        <f ca="1">(C7+C11)+(C8+C12)*INT(MAX(F21:F3532))</f>
        <v>60176.904573747677</v>
      </c>
      <c r="E15" s="16" t="s">
        <v>41</v>
      </c>
      <c r="F15" s="12">
        <v>1</v>
      </c>
    </row>
    <row r="16" spans="1:12" x14ac:dyDescent="0.2">
      <c r="A16" s="18" t="s">
        <v>5</v>
      </c>
      <c r="B16" s="11"/>
      <c r="C16" s="19">
        <f ca="1">+C8+C12</f>
        <v>0.41068643044553127</v>
      </c>
      <c r="E16" s="16" t="s">
        <v>30</v>
      </c>
      <c r="F16" s="17">
        <f ca="1">NOW()+15018.5+$C$5/24</f>
        <v>60325.776976041663</v>
      </c>
    </row>
    <row r="17" spans="1:20" ht="13.5" thickBot="1" x14ac:dyDescent="0.25">
      <c r="A17" s="16" t="s">
        <v>27</v>
      </c>
      <c r="B17" s="11"/>
      <c r="C17" s="11">
        <f>COUNT(C21:C2190)</f>
        <v>22</v>
      </c>
      <c r="E17" s="16" t="s">
        <v>42</v>
      </c>
      <c r="F17" s="17">
        <f ca="1">ROUND(2*(F16-$C$7)/$C$8,0)/2+F15</f>
        <v>18755.5</v>
      </c>
    </row>
    <row r="18" spans="1:20" ht="14.25" thickTop="1" thickBot="1" x14ac:dyDescent="0.25">
      <c r="A18" s="18" t="s">
        <v>6</v>
      </c>
      <c r="B18" s="11"/>
      <c r="C18" s="21">
        <f ca="1">+C15</f>
        <v>60176.904573747677</v>
      </c>
      <c r="D18" s="22">
        <f ca="1">+C16</f>
        <v>0.41068643044553127</v>
      </c>
      <c r="E18" s="16" t="s">
        <v>31</v>
      </c>
      <c r="F18" s="25">
        <f ca="1">ROUND(2*(F16-$C$15)/$C$16,0)/2+F15</f>
        <v>363.5</v>
      </c>
    </row>
    <row r="19" spans="1:20" ht="13.5" thickTop="1" x14ac:dyDescent="0.2">
      <c r="E19" s="16" t="s">
        <v>32</v>
      </c>
      <c r="F19" s="20">
        <f ca="1">+$C$15+$C$16*F18-15018.5-$C$5/24</f>
        <v>45308.084924547962</v>
      </c>
    </row>
    <row r="20" spans="1:20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45</v>
      </c>
      <c r="I20" s="6" t="s">
        <v>46</v>
      </c>
      <c r="J20" s="6" t="s">
        <v>47</v>
      </c>
      <c r="K20" s="6" t="s">
        <v>48</v>
      </c>
      <c r="L20" s="6" t="s">
        <v>52</v>
      </c>
      <c r="M20" s="6" t="s">
        <v>25</v>
      </c>
      <c r="N20" s="6" t="s">
        <v>26</v>
      </c>
      <c r="O20" s="6" t="s">
        <v>23</v>
      </c>
      <c r="P20" s="5" t="s">
        <v>22</v>
      </c>
      <c r="Q20" s="3" t="s">
        <v>15</v>
      </c>
    </row>
    <row r="21" spans="1:20" x14ac:dyDescent="0.2">
      <c r="A21" t="str">
        <f>$K$1</f>
        <v>IBVS 5480</v>
      </c>
      <c r="C21" s="9">
        <f>+$C$4</f>
        <v>52623.548999999999</v>
      </c>
      <c r="D21" s="9" t="s">
        <v>14</v>
      </c>
      <c r="E21">
        <f t="shared" ref="E21:E40" si="0">+(C21-C$7)/C$8</f>
        <v>0</v>
      </c>
      <c r="F21">
        <f t="shared" ref="F21:F40" si="1">ROUND(2*E21,0)/2</f>
        <v>0</v>
      </c>
      <c r="G21">
        <f t="shared" ref="G21:G40" si="2">+C21-(C$7+F21*C$8)</f>
        <v>0</v>
      </c>
      <c r="H21">
        <f>+G21</f>
        <v>0</v>
      </c>
      <c r="O21">
        <f t="shared" ref="O21:O40" ca="1" si="3">+C$11+C$12*$F21</f>
        <v>1.0744993463376252E-2</v>
      </c>
      <c r="Q21" s="2">
        <f t="shared" ref="Q21:Q40" si="4">+C21-15018.5</f>
        <v>37605.048999999999</v>
      </c>
    </row>
    <row r="22" spans="1:20" ht="12" customHeight="1" x14ac:dyDescent="0.2">
      <c r="A22" s="32" t="s">
        <v>40</v>
      </c>
      <c r="B22" s="33"/>
      <c r="C22" s="32">
        <v>57249.117999999784</v>
      </c>
      <c r="D22" s="32">
        <v>2E-3</v>
      </c>
      <c r="E22">
        <f t="shared" si="0"/>
        <v>11263.003211691104</v>
      </c>
      <c r="F22">
        <f t="shared" si="1"/>
        <v>11263</v>
      </c>
      <c r="G22">
        <f t="shared" si="2"/>
        <v>1.3189997844165191E-3</v>
      </c>
      <c r="I22">
        <f t="shared" ref="I22:I31" si="5">+G22</f>
        <v>1.3189997844165191E-3</v>
      </c>
      <c r="O22">
        <f t="shared" ca="1" si="3"/>
        <v>4.3301014820009932E-3</v>
      </c>
      <c r="Q22" s="2">
        <f t="shared" si="4"/>
        <v>42230.617999999784</v>
      </c>
    </row>
    <row r="23" spans="1:20" ht="12" customHeight="1" x14ac:dyDescent="0.2">
      <c r="A23" s="32" t="s">
        <v>40</v>
      </c>
      <c r="B23" s="33"/>
      <c r="C23" s="32">
        <v>57281.973000000231</v>
      </c>
      <c r="D23" s="32">
        <v>2E-3</v>
      </c>
      <c r="E23">
        <f t="shared" si="0"/>
        <v>11343.003309089969</v>
      </c>
      <c r="F23">
        <f t="shared" si="1"/>
        <v>11343</v>
      </c>
      <c r="G23">
        <f t="shared" si="2"/>
        <v>1.3590002345154062E-3</v>
      </c>
      <c r="I23">
        <f t="shared" si="5"/>
        <v>1.3590002345154062E-3</v>
      </c>
      <c r="O23">
        <f t="shared" ca="1" si="3"/>
        <v>4.2845371245021011E-3</v>
      </c>
      <c r="Q23" s="2">
        <f t="shared" si="4"/>
        <v>42263.473000000231</v>
      </c>
    </row>
    <row r="24" spans="1:20" ht="12" customHeight="1" x14ac:dyDescent="0.2">
      <c r="A24" s="34" t="s">
        <v>44</v>
      </c>
      <c r="B24" s="35" t="s">
        <v>43</v>
      </c>
      <c r="C24" s="36">
        <v>57284.436999999998</v>
      </c>
      <c r="D24" s="37">
        <v>5.0000000000000001E-3</v>
      </c>
      <c r="E24">
        <f t="shared" si="0"/>
        <v>11349.003012026187</v>
      </c>
      <c r="F24">
        <f t="shared" si="1"/>
        <v>11349</v>
      </c>
      <c r="G24">
        <f t="shared" si="2"/>
        <v>1.2369999967631884E-3</v>
      </c>
      <c r="I24">
        <f t="shared" si="5"/>
        <v>1.2369999967631884E-3</v>
      </c>
      <c r="O24">
        <f t="shared" ca="1" si="3"/>
        <v>4.2811197976896842E-3</v>
      </c>
      <c r="Q24" s="2">
        <f t="shared" si="4"/>
        <v>42265.936999999998</v>
      </c>
    </row>
    <row r="25" spans="1:20" ht="12" customHeight="1" x14ac:dyDescent="0.2">
      <c r="A25" s="34" t="s">
        <v>44</v>
      </c>
      <c r="B25" s="35" t="s">
        <v>43</v>
      </c>
      <c r="C25" s="36">
        <v>57547.688999999998</v>
      </c>
      <c r="D25" s="37">
        <v>0.01</v>
      </c>
      <c r="E25">
        <f t="shared" si="0"/>
        <v>11990.00698829035</v>
      </c>
      <c r="F25">
        <f t="shared" si="1"/>
        <v>11990</v>
      </c>
      <c r="G25">
        <f t="shared" si="2"/>
        <v>2.8699999966192991E-3</v>
      </c>
      <c r="I25">
        <f t="shared" si="5"/>
        <v>2.8699999966192991E-3</v>
      </c>
      <c r="O25">
        <f t="shared" ca="1" si="3"/>
        <v>3.9160353832298125E-3</v>
      </c>
      <c r="Q25" s="2">
        <f t="shared" si="4"/>
        <v>42529.188999999998</v>
      </c>
    </row>
    <row r="26" spans="1:20" ht="12" customHeight="1" x14ac:dyDescent="0.2">
      <c r="A26" s="38" t="s">
        <v>0</v>
      </c>
      <c r="B26" s="39" t="s">
        <v>43</v>
      </c>
      <c r="C26" s="38">
        <v>57568.224000000002</v>
      </c>
      <c r="D26" s="38">
        <v>2E-3</v>
      </c>
      <c r="E26">
        <f t="shared" si="0"/>
        <v>12040.008571004202</v>
      </c>
      <c r="F26">
        <f t="shared" si="1"/>
        <v>12040</v>
      </c>
      <c r="G26">
        <f t="shared" si="2"/>
        <v>3.5200000056647696E-3</v>
      </c>
      <c r="I26">
        <f t="shared" si="5"/>
        <v>3.5200000056647696E-3</v>
      </c>
      <c r="O26">
        <f t="shared" ca="1" si="3"/>
        <v>3.8875576597930048E-3</v>
      </c>
      <c r="Q26" s="2">
        <f t="shared" si="4"/>
        <v>42549.724000000002</v>
      </c>
    </row>
    <row r="27" spans="1:20" ht="12" customHeight="1" x14ac:dyDescent="0.2">
      <c r="A27" s="38" t="s">
        <v>0</v>
      </c>
      <c r="B27" s="39" t="s">
        <v>1</v>
      </c>
      <c r="C27" s="38">
        <v>57576.235000000001</v>
      </c>
      <c r="D27" s="38">
        <v>2E-3</v>
      </c>
      <c r="E27">
        <f t="shared" si="0"/>
        <v>12059.514910381875</v>
      </c>
      <c r="F27">
        <f t="shared" si="1"/>
        <v>12059.5</v>
      </c>
      <c r="G27">
        <f t="shared" si="2"/>
        <v>6.1235000030137599E-3</v>
      </c>
      <c r="I27">
        <f t="shared" si="5"/>
        <v>6.1235000030137599E-3</v>
      </c>
      <c r="O27">
        <f t="shared" ca="1" si="3"/>
        <v>3.8764513476526492E-3</v>
      </c>
      <c r="Q27" s="2">
        <f t="shared" si="4"/>
        <v>42557.735000000001</v>
      </c>
    </row>
    <row r="28" spans="1:20" ht="12" customHeight="1" x14ac:dyDescent="0.2">
      <c r="A28" s="38" t="s">
        <v>0</v>
      </c>
      <c r="B28" s="39" t="s">
        <v>1</v>
      </c>
      <c r="C28" s="38">
        <v>57604.991999999998</v>
      </c>
      <c r="D28" s="38">
        <v>2E-3</v>
      </c>
      <c r="E28">
        <f t="shared" si="0"/>
        <v>12129.536605736239</v>
      </c>
      <c r="F28">
        <f t="shared" si="1"/>
        <v>12129.5</v>
      </c>
      <c r="G28">
        <f t="shared" si="2"/>
        <v>1.5033499999844935E-2</v>
      </c>
      <c r="I28">
        <f t="shared" si="5"/>
        <v>1.5033499999844935E-2</v>
      </c>
      <c r="O28">
        <f t="shared" ca="1" si="3"/>
        <v>3.8365825348411191E-3</v>
      </c>
      <c r="Q28" s="2">
        <f t="shared" si="4"/>
        <v>42586.491999999998</v>
      </c>
    </row>
    <row r="29" spans="1:20" ht="12" customHeight="1" x14ac:dyDescent="0.2">
      <c r="A29" s="38" t="s">
        <v>0</v>
      </c>
      <c r="B29" s="39" t="s">
        <v>43</v>
      </c>
      <c r="C29" s="38">
        <v>57605.188999999998</v>
      </c>
      <c r="D29" s="38">
        <v>2E-3</v>
      </c>
      <c r="E29">
        <f t="shared" si="0"/>
        <v>12130.016289777857</v>
      </c>
      <c r="F29">
        <f t="shared" si="1"/>
        <v>12130</v>
      </c>
      <c r="G29">
        <f t="shared" si="2"/>
        <v>6.6900000019813888E-3</v>
      </c>
      <c r="I29">
        <f t="shared" si="5"/>
        <v>6.6900000019813888E-3</v>
      </c>
      <c r="O29">
        <f t="shared" ca="1" si="3"/>
        <v>3.8362977576067514E-3</v>
      </c>
      <c r="Q29" s="2">
        <f t="shared" si="4"/>
        <v>42586.688999999998</v>
      </c>
    </row>
    <row r="30" spans="1:20" ht="12" customHeight="1" x14ac:dyDescent="0.2">
      <c r="A30" s="38" t="s">
        <v>0</v>
      </c>
      <c r="B30" s="39" t="s">
        <v>43</v>
      </c>
      <c r="C30" s="38">
        <v>57626.955000000002</v>
      </c>
      <c r="D30" s="38">
        <v>2E-3</v>
      </c>
      <c r="E30">
        <f t="shared" si="0"/>
        <v>12183.015289015728</v>
      </c>
      <c r="F30">
        <f t="shared" si="1"/>
        <v>12183</v>
      </c>
      <c r="G30">
        <f t="shared" si="2"/>
        <v>6.2790000010863878E-3</v>
      </c>
      <c r="I30">
        <f t="shared" si="5"/>
        <v>6.2790000010863878E-3</v>
      </c>
      <c r="O30">
        <f t="shared" ca="1" si="3"/>
        <v>3.8061113707637349E-3</v>
      </c>
      <c r="Q30" s="2">
        <f t="shared" si="4"/>
        <v>42608.455000000002</v>
      </c>
    </row>
    <row r="31" spans="1:20" ht="12" customHeight="1" x14ac:dyDescent="0.2">
      <c r="A31" s="38" t="s">
        <v>0</v>
      </c>
      <c r="B31" s="39" t="s">
        <v>43</v>
      </c>
      <c r="C31" s="38">
        <v>57658.987999999998</v>
      </c>
      <c r="D31" s="38">
        <v>2E-3</v>
      </c>
      <c r="E31">
        <f t="shared" si="0"/>
        <v>12261.013862138316</v>
      </c>
      <c r="F31">
        <f t="shared" si="1"/>
        <v>12261</v>
      </c>
      <c r="G31">
        <f t="shared" si="2"/>
        <v>5.6929999991552904E-3</v>
      </c>
      <c r="I31">
        <f t="shared" si="5"/>
        <v>5.6929999991552904E-3</v>
      </c>
      <c r="O31">
        <f t="shared" ca="1" si="3"/>
        <v>3.7616861222023153E-3</v>
      </c>
      <c r="Q31" s="2">
        <f t="shared" si="4"/>
        <v>42640.487999999998</v>
      </c>
    </row>
    <row r="32" spans="1:20" ht="12" customHeight="1" x14ac:dyDescent="0.25">
      <c r="A32" s="45" t="s">
        <v>51</v>
      </c>
      <c r="B32" s="46" t="s">
        <v>43</v>
      </c>
      <c r="C32" s="54">
        <v>58325.537298305891</v>
      </c>
      <c r="D32" s="50">
        <v>6.02E-4</v>
      </c>
      <c r="E32">
        <f t="shared" si="0"/>
        <v>13884.024325839124</v>
      </c>
      <c r="F32">
        <f t="shared" si="1"/>
        <v>13884</v>
      </c>
      <c r="G32">
        <f t="shared" si="2"/>
        <v>9.9903058944619261E-3</v>
      </c>
      <c r="L32">
        <f t="shared" ref="L32:L37" si="6">+G32</f>
        <v>9.9903058944619261E-3</v>
      </c>
      <c r="O32">
        <f t="shared" ca="1" si="3"/>
        <v>2.8372992194435429E-3</v>
      </c>
      <c r="Q32" s="2">
        <f t="shared" si="4"/>
        <v>43307.037298305891</v>
      </c>
      <c r="T32" s="49" t="s">
        <v>53</v>
      </c>
    </row>
    <row r="33" spans="1:20" ht="12" customHeight="1" x14ac:dyDescent="0.25">
      <c r="A33" s="45" t="s">
        <v>51</v>
      </c>
      <c r="B33" s="46" t="s">
        <v>1</v>
      </c>
      <c r="C33" s="54">
        <v>58325.746747090481</v>
      </c>
      <c r="D33" s="50">
        <v>2.8019999999999998E-3</v>
      </c>
      <c r="E33">
        <f t="shared" si="0"/>
        <v>13884.534321978737</v>
      </c>
      <c r="F33">
        <f t="shared" si="1"/>
        <v>13884.5</v>
      </c>
      <c r="G33">
        <f t="shared" si="2"/>
        <v>1.4095590478973463E-2</v>
      </c>
      <c r="L33">
        <f t="shared" si="6"/>
        <v>1.4095590478973463E-2</v>
      </c>
      <c r="O33">
        <f t="shared" ca="1" si="3"/>
        <v>2.8370144422091761E-3</v>
      </c>
      <c r="Q33" s="2">
        <f t="shared" si="4"/>
        <v>43307.246747090481</v>
      </c>
      <c r="T33" s="49" t="s">
        <v>53</v>
      </c>
    </row>
    <row r="34" spans="1:20" ht="12" customHeight="1" x14ac:dyDescent="0.25">
      <c r="A34" s="45" t="s">
        <v>51</v>
      </c>
      <c r="B34" s="46" t="s">
        <v>43</v>
      </c>
      <c r="C34" s="54">
        <v>58338.267799853347</v>
      </c>
      <c r="D34" s="50">
        <v>5.2499999999999997E-4</v>
      </c>
      <c r="E34">
        <f t="shared" si="0"/>
        <v>13915.022388956426</v>
      </c>
      <c r="F34">
        <f t="shared" si="1"/>
        <v>13915</v>
      </c>
      <c r="G34">
        <f t="shared" si="2"/>
        <v>9.1948533518007025E-3</v>
      </c>
      <c r="L34">
        <f t="shared" si="6"/>
        <v>9.1948533518007025E-3</v>
      </c>
      <c r="O34">
        <f t="shared" ca="1" si="3"/>
        <v>2.8196430309127239E-3</v>
      </c>
      <c r="Q34" s="2">
        <f t="shared" si="4"/>
        <v>43319.767799853347</v>
      </c>
      <c r="T34" s="49" t="s">
        <v>53</v>
      </c>
    </row>
    <row r="35" spans="1:20" ht="12" customHeight="1" x14ac:dyDescent="0.25">
      <c r="A35" s="45" t="s">
        <v>51</v>
      </c>
      <c r="B35" s="46" t="s">
        <v>1</v>
      </c>
      <c r="C35" s="54">
        <v>58338.473351503257</v>
      </c>
      <c r="D35" s="50">
        <v>8.12E-4</v>
      </c>
      <c r="E35">
        <f t="shared" si="0"/>
        <v>13915.522895789878</v>
      </c>
      <c r="F35">
        <f t="shared" si="1"/>
        <v>13915.5</v>
      </c>
      <c r="G35">
        <f t="shared" si="2"/>
        <v>9.4030032560112886E-3</v>
      </c>
      <c r="L35">
        <f t="shared" si="6"/>
        <v>9.4030032560112886E-3</v>
      </c>
      <c r="O35">
        <f t="shared" ca="1" si="3"/>
        <v>2.8193582536783553E-3</v>
      </c>
      <c r="Q35" s="2">
        <f t="shared" si="4"/>
        <v>43319.973351503257</v>
      </c>
      <c r="T35" s="49" t="s">
        <v>53</v>
      </c>
    </row>
    <row r="36" spans="1:20" ht="12" customHeight="1" x14ac:dyDescent="0.25">
      <c r="A36" s="45" t="s">
        <v>51</v>
      </c>
      <c r="B36" s="46" t="s">
        <v>43</v>
      </c>
      <c r="C36" s="54">
        <v>58352.641302287113</v>
      </c>
      <c r="D36" s="50">
        <v>1.797E-3</v>
      </c>
      <c r="E36">
        <f t="shared" si="0"/>
        <v>13950.021067837826</v>
      </c>
      <c r="F36">
        <f t="shared" si="1"/>
        <v>13950</v>
      </c>
      <c r="G36">
        <f t="shared" si="2"/>
        <v>8.6522871133638546E-3</v>
      </c>
      <c r="L36">
        <f t="shared" si="6"/>
        <v>8.6522871133638546E-3</v>
      </c>
      <c r="O36">
        <f t="shared" ca="1" si="3"/>
        <v>2.799708624506958E-3</v>
      </c>
      <c r="Q36" s="2">
        <f t="shared" si="4"/>
        <v>43334.141302287113</v>
      </c>
      <c r="T36" s="49" t="s">
        <v>53</v>
      </c>
    </row>
    <row r="37" spans="1:20" ht="12" customHeight="1" x14ac:dyDescent="0.25">
      <c r="A37" s="45" t="s">
        <v>51</v>
      </c>
      <c r="B37" s="46" t="s">
        <v>1</v>
      </c>
      <c r="C37" s="54">
        <v>58352.846963412128</v>
      </c>
      <c r="D37" s="50">
        <v>8.3699999999999996E-4</v>
      </c>
      <c r="E37">
        <f t="shared" si="0"/>
        <v>13950.52184123707</v>
      </c>
      <c r="F37">
        <f t="shared" si="1"/>
        <v>13950.5</v>
      </c>
      <c r="G37">
        <f t="shared" si="2"/>
        <v>8.9699121308512986E-3</v>
      </c>
      <c r="L37">
        <f t="shared" si="6"/>
        <v>8.9699121308512986E-3</v>
      </c>
      <c r="O37">
        <f t="shared" ca="1" si="3"/>
        <v>2.7994238472725894E-3</v>
      </c>
      <c r="Q37" s="2">
        <f t="shared" si="4"/>
        <v>43334.346963412128</v>
      </c>
      <c r="T37" s="49" t="s">
        <v>53</v>
      </c>
    </row>
    <row r="38" spans="1:20" ht="12" customHeight="1" x14ac:dyDescent="0.2">
      <c r="A38" s="40" t="s">
        <v>49</v>
      </c>
      <c r="B38" s="41" t="s">
        <v>1</v>
      </c>
      <c r="C38" s="55">
        <v>59118.96789</v>
      </c>
      <c r="D38" s="42">
        <v>1.25E-3</v>
      </c>
      <c r="E38">
        <f t="shared" si="0"/>
        <v>15815.983681002808</v>
      </c>
      <c r="F38">
        <f t="shared" si="1"/>
        <v>15816</v>
      </c>
      <c r="G38">
        <f t="shared" si="2"/>
        <v>-6.7019999987678602E-3</v>
      </c>
      <c r="K38">
        <f>+G38</f>
        <v>-6.7019999987678602E-3</v>
      </c>
      <c r="O38">
        <f t="shared" ca="1" si="3"/>
        <v>1.7369199858453012E-3</v>
      </c>
      <c r="Q38" s="2">
        <f t="shared" si="4"/>
        <v>44100.46789</v>
      </c>
      <c r="T38" s="49"/>
    </row>
    <row r="39" spans="1:20" ht="12" customHeight="1" x14ac:dyDescent="0.2">
      <c r="A39" s="40" t="s">
        <v>49</v>
      </c>
      <c r="B39" s="41" t="s">
        <v>1</v>
      </c>
      <c r="C39" s="55">
        <v>59125.949310000004</v>
      </c>
      <c r="D39" s="42">
        <v>1.15E-3</v>
      </c>
      <c r="E39">
        <f t="shared" si="0"/>
        <v>15832.983050352224</v>
      </c>
      <c r="F39">
        <f t="shared" si="1"/>
        <v>15833</v>
      </c>
      <c r="G39">
        <f t="shared" si="2"/>
        <v>-6.9609999991371296E-3</v>
      </c>
      <c r="K39">
        <f>+G39</f>
        <v>-6.9609999991371296E-3</v>
      </c>
      <c r="O39">
        <f t="shared" ca="1" si="3"/>
        <v>1.7272375598767868E-3</v>
      </c>
      <c r="Q39" s="2">
        <f t="shared" si="4"/>
        <v>44107.449310000004</v>
      </c>
      <c r="T39" s="49"/>
    </row>
    <row r="40" spans="1:20" ht="12" customHeight="1" x14ac:dyDescent="0.2">
      <c r="A40" s="43" t="s">
        <v>50</v>
      </c>
      <c r="B40" s="44" t="s">
        <v>43</v>
      </c>
      <c r="C40" s="51">
        <v>59790.02816000022</v>
      </c>
      <c r="D40" s="52">
        <v>1.2800000000000001E-3</v>
      </c>
      <c r="E40">
        <f t="shared" si="0"/>
        <v>17449.978109850617</v>
      </c>
      <c r="F40">
        <f t="shared" si="1"/>
        <v>17450</v>
      </c>
      <c r="G40">
        <f t="shared" si="2"/>
        <v>-8.9899997765314765E-3</v>
      </c>
      <c r="K40">
        <f>+G40</f>
        <v>-8.9899997765314765E-3</v>
      </c>
      <c r="O40">
        <f t="shared" ca="1" si="3"/>
        <v>8.0626798393043306E-4</v>
      </c>
      <c r="Q40" s="2">
        <f t="shared" si="4"/>
        <v>44771.52816000022</v>
      </c>
      <c r="T40" s="49" t="s">
        <v>53</v>
      </c>
    </row>
    <row r="41" spans="1:20" ht="12" customHeight="1" x14ac:dyDescent="0.2">
      <c r="A41" s="47" t="s">
        <v>50</v>
      </c>
      <c r="B41" s="48" t="s">
        <v>1</v>
      </c>
      <c r="C41" s="56">
        <v>60154.103469000198</v>
      </c>
      <c r="D41" s="53">
        <v>1.5039999999999999E-3</v>
      </c>
      <c r="E41">
        <f t="shared" ref="E41:E42" si="7">+(C41-C$7)/C$8</f>
        <v>18336.481235101666</v>
      </c>
      <c r="F41">
        <f t="shared" ref="F41:F42" si="8">ROUND(2*E41,0)/2</f>
        <v>18336.5</v>
      </c>
      <c r="G41">
        <f t="shared" ref="G41:G42" si="9">+C41-(C$7+F41*C$8)</f>
        <v>-7.7064998040441424E-3</v>
      </c>
      <c r="K41">
        <f t="shared" ref="K41:K42" si="10">+G41</f>
        <v>-7.7064998040441424E-3</v>
      </c>
      <c r="O41">
        <f t="shared" ref="O41:O42" ca="1" si="11">+C$11+C$12*$F41</f>
        <v>3.0135794739583575E-4</v>
      </c>
      <c r="Q41" s="2">
        <f t="shared" ref="Q41:Q42" si="12">+C41-15018.5</f>
        <v>45135.603469000198</v>
      </c>
      <c r="T41" s="49" t="s">
        <v>53</v>
      </c>
    </row>
    <row r="42" spans="1:20" x14ac:dyDescent="0.2">
      <c r="A42" s="47" t="s">
        <v>50</v>
      </c>
      <c r="B42" s="48" t="s">
        <v>43</v>
      </c>
      <c r="C42" s="56">
        <v>60176.896548999939</v>
      </c>
      <c r="D42" s="53">
        <v>1.8619999999999999E-3</v>
      </c>
      <c r="E42">
        <f t="shared" si="7"/>
        <v>18391.981117006235</v>
      </c>
      <c r="F42">
        <f t="shared" si="8"/>
        <v>18392</v>
      </c>
      <c r="G42">
        <f t="shared" si="9"/>
        <v>-7.755000056931749E-3</v>
      </c>
      <c r="K42">
        <f t="shared" si="10"/>
        <v>-7.755000056931749E-3</v>
      </c>
      <c r="O42">
        <f t="shared" ca="1" si="11"/>
        <v>2.6974767438097888E-4</v>
      </c>
      <c r="Q42" s="2">
        <f t="shared" si="12"/>
        <v>45158.396548999939</v>
      </c>
      <c r="T42" s="49" t="s">
        <v>53</v>
      </c>
    </row>
    <row r="43" spans="1:20" x14ac:dyDescent="0.2">
      <c r="C43" s="9"/>
      <c r="D43" s="9"/>
    </row>
    <row r="44" spans="1:20" x14ac:dyDescent="0.2">
      <c r="C44" s="9"/>
      <c r="D44" s="9"/>
    </row>
    <row r="45" spans="1:20" x14ac:dyDescent="0.2">
      <c r="C45" s="9"/>
      <c r="D45" s="9"/>
    </row>
    <row r="46" spans="1:20" x14ac:dyDescent="0.2">
      <c r="C46" s="9"/>
      <c r="D46" s="9"/>
    </row>
    <row r="47" spans="1:20" x14ac:dyDescent="0.2">
      <c r="C47" s="9"/>
      <c r="D47" s="9"/>
    </row>
    <row r="48" spans="1:20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sortState xmlns:xlrd2="http://schemas.microsoft.com/office/spreadsheetml/2017/richdata2" ref="A21:T41">
    <sortCondition ref="C21:C41"/>
  </sortState>
  <phoneticPr fontId="7" type="noConversion"/>
  <hyperlinks>
    <hyperlink ref="H63009" r:id="rId1" display="http://vsolj.cetus-net.org/bulletin.html" xr:uid="{00000000-0004-0000-0000-000000000000}"/>
    <hyperlink ref="H63002" r:id="rId2" display="http://vsolj.cetus-net.org/bulletin.html" xr:uid="{00000000-0004-0000-0000-000001000000}"/>
    <hyperlink ref="AP499" r:id="rId3" display="http://cdsbib.u-strasbg.fr/cgi-bin/cdsbib?1990RMxAA..21..381G" xr:uid="{00000000-0004-0000-0000-000002000000}"/>
    <hyperlink ref="AP502" r:id="rId4" display="http://cdsbib.u-strasbg.fr/cgi-bin/cdsbib?1990RMxAA..21..381G" xr:uid="{00000000-0004-0000-0000-000003000000}"/>
    <hyperlink ref="AP500" r:id="rId5" display="http://cdsbib.u-strasbg.fr/cgi-bin/cdsbib?1990RMxAA..21..381G" xr:uid="{00000000-0004-0000-0000-000004000000}"/>
    <hyperlink ref="AP478" r:id="rId6" display="http://cdsbib.u-strasbg.fr/cgi-bin/cdsbib?1990RMxAA..21..381G" xr:uid="{00000000-0004-0000-0000-000005000000}"/>
    <hyperlink ref="I63009" r:id="rId7" display="http://vsolj.cetus-net.org/bulletin.html" xr:uid="{00000000-0004-0000-0000-000006000000}"/>
    <hyperlink ref="AQ612" r:id="rId8" display="http://cdsbib.u-strasbg.fr/cgi-bin/cdsbib?1990RMxAA..21..381G" xr:uid="{00000000-0004-0000-0000-000007000000}"/>
    <hyperlink ref="AQ64417" r:id="rId9" display="http://cdsbib.u-strasbg.fr/cgi-bin/cdsbib?1990RMxAA..21..381G" xr:uid="{00000000-0004-0000-0000-000008000000}"/>
    <hyperlink ref="AQ613" r:id="rId10" display="http://cdsbib.u-strasbg.fr/cgi-bin/cdsbib?1990RMxAA..21..381G" xr:uid="{00000000-0004-0000-0000-000009000000}"/>
    <hyperlink ref="H63006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2024-01-16T05:38:50Z</dcterms:modified>
</cp:coreProperties>
</file>