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EE595D-1CE2-491F-BA60-9C82DE02D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37" i="2" l="1"/>
  <c r="F37" i="2" s="1"/>
  <c r="G37" i="2" s="1"/>
  <c r="L37" i="2" s="1"/>
  <c r="Q37" i="2"/>
  <c r="E38" i="2"/>
  <c r="F38" i="2" s="1"/>
  <c r="G38" i="2" s="1"/>
  <c r="L38" i="2" s="1"/>
  <c r="Q38" i="2"/>
  <c r="E39" i="2"/>
  <c r="F39" i="2" s="1"/>
  <c r="G39" i="2" s="1"/>
  <c r="L39" i="2" s="1"/>
  <c r="Q39" i="2"/>
  <c r="E40" i="2"/>
  <c r="F40" i="2"/>
  <c r="G40" i="2" s="1"/>
  <c r="L40" i="2" s="1"/>
  <c r="Q40" i="2"/>
  <c r="E41" i="2"/>
  <c r="F41" i="2"/>
  <c r="G41" i="2" s="1"/>
  <c r="L41" i="2" s="1"/>
  <c r="Q41" i="2"/>
  <c r="E42" i="2"/>
  <c r="F42" i="2" s="1"/>
  <c r="G42" i="2" s="1"/>
  <c r="L42" i="2" s="1"/>
  <c r="Q42" i="2"/>
  <c r="E37" i="1"/>
  <c r="F37" i="1" s="1"/>
  <c r="G37" i="1" s="1"/>
  <c r="J37" i="1" s="1"/>
  <c r="Q37" i="1"/>
  <c r="E38" i="1"/>
  <c r="F38" i="1" s="1"/>
  <c r="G38" i="1" s="1"/>
  <c r="J38" i="1" s="1"/>
  <c r="Q38" i="1"/>
  <c r="E39" i="1"/>
  <c r="F39" i="1" s="1"/>
  <c r="G39" i="1" s="1"/>
  <c r="J39" i="1" s="1"/>
  <c r="Q39" i="1"/>
  <c r="E40" i="1"/>
  <c r="F40" i="1" s="1"/>
  <c r="G40" i="1" s="1"/>
  <c r="J40" i="1" s="1"/>
  <c r="Q40" i="1"/>
  <c r="E41" i="1"/>
  <c r="F41" i="1" s="1"/>
  <c r="G41" i="1" s="1"/>
  <c r="J41" i="1" s="1"/>
  <c r="Q41" i="1"/>
  <c r="E42" i="1"/>
  <c r="F42" i="1" s="1"/>
  <c r="G42" i="1" s="1"/>
  <c r="J42" i="1" s="1"/>
  <c r="Q42" i="1"/>
  <c r="E43" i="2"/>
  <c r="F43" i="2" s="1"/>
  <c r="G43" i="2" s="1"/>
  <c r="K43" i="2" s="1"/>
  <c r="E44" i="2"/>
  <c r="F44" i="2"/>
  <c r="G44" i="2" s="1"/>
  <c r="K44" i="2" s="1"/>
  <c r="Q43" i="2"/>
  <c r="Q44" i="2"/>
  <c r="E43" i="1"/>
  <c r="F43" i="1" s="1"/>
  <c r="G43" i="1" s="1"/>
  <c r="I43" i="1" s="1"/>
  <c r="E44" i="1"/>
  <c r="F44" i="1" s="1"/>
  <c r="G44" i="1" s="1"/>
  <c r="I44" i="1" s="1"/>
  <c r="Q43" i="1"/>
  <c r="Q44" i="1"/>
  <c r="E36" i="1"/>
  <c r="F36" i="1" s="1"/>
  <c r="G36" i="1" s="1"/>
  <c r="I36" i="1" s="1"/>
  <c r="Q36" i="1"/>
  <c r="E36" i="2"/>
  <c r="F36" i="2" s="1"/>
  <c r="G36" i="2" s="1"/>
  <c r="K36" i="2" s="1"/>
  <c r="Q36" i="2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E33" i="1"/>
  <c r="F33" i="1" s="1"/>
  <c r="G33" i="1" s="1"/>
  <c r="I33" i="1" s="1"/>
  <c r="Q33" i="1"/>
  <c r="E34" i="1"/>
  <c r="F34" i="1" s="1"/>
  <c r="G34" i="1" s="1"/>
  <c r="I34" i="1" s="1"/>
  <c r="Q34" i="1"/>
  <c r="E35" i="1"/>
  <c r="F35" i="1" s="1"/>
  <c r="G35" i="1" s="1"/>
  <c r="I35" i="1" s="1"/>
  <c r="Q35" i="1"/>
  <c r="E31" i="2"/>
  <c r="F31" i="2" s="1"/>
  <c r="G31" i="2" s="1"/>
  <c r="K31" i="2" s="1"/>
  <c r="E25" i="2"/>
  <c r="F25" i="2" s="1"/>
  <c r="G25" i="2" s="1"/>
  <c r="J25" i="2" s="1"/>
  <c r="Q29" i="2"/>
  <c r="Q30" i="2"/>
  <c r="Q31" i="2"/>
  <c r="Q32" i="2"/>
  <c r="Q33" i="2"/>
  <c r="Q34" i="2"/>
  <c r="Q35" i="2"/>
  <c r="C7" i="2"/>
  <c r="E29" i="2"/>
  <c r="F29" i="2"/>
  <c r="C8" i="2"/>
  <c r="C9" i="2"/>
  <c r="D9" i="2"/>
  <c r="F16" i="2"/>
  <c r="F17" i="2" s="1"/>
  <c r="C17" i="2"/>
  <c r="Q21" i="2"/>
  <c r="Q22" i="2"/>
  <c r="Q23" i="2"/>
  <c r="Q24" i="2"/>
  <c r="Q25" i="2"/>
  <c r="Q26" i="2"/>
  <c r="Q27" i="2"/>
  <c r="Q28" i="2"/>
  <c r="D9" i="1"/>
  <c r="C9" i="1"/>
  <c r="Q27" i="1"/>
  <c r="Q28" i="1"/>
  <c r="E23" i="1"/>
  <c r="F23" i="1" s="1"/>
  <c r="G23" i="1" s="1"/>
  <c r="I23" i="1" s="1"/>
  <c r="E24" i="1"/>
  <c r="F24" i="1" s="1"/>
  <c r="G24" i="1" s="1"/>
  <c r="I24" i="1" s="1"/>
  <c r="F16" i="1"/>
  <c r="F17" i="1" s="1"/>
  <c r="Q22" i="1"/>
  <c r="Q23" i="1"/>
  <c r="Q24" i="1"/>
  <c r="Q25" i="1"/>
  <c r="Q26" i="1"/>
  <c r="C7" i="1"/>
  <c r="E26" i="1"/>
  <c r="F26" i="1"/>
  <c r="G26" i="1" s="1"/>
  <c r="I26" i="1" s="1"/>
  <c r="C8" i="1"/>
  <c r="E27" i="1"/>
  <c r="F27" i="1" s="1"/>
  <c r="G27" i="1" s="1"/>
  <c r="I27" i="1" s="1"/>
  <c r="C17" i="1"/>
  <c r="Q21" i="1"/>
  <c r="E22" i="2"/>
  <c r="F22" i="2" s="1"/>
  <c r="G22" i="2" s="1"/>
  <c r="J22" i="2" s="1"/>
  <c r="E25" i="1"/>
  <c r="F25" i="1" s="1"/>
  <c r="G25" i="1" s="1"/>
  <c r="I25" i="1" s="1"/>
  <c r="E28" i="1"/>
  <c r="F28" i="1" s="1"/>
  <c r="G28" i="1" s="1"/>
  <c r="I28" i="1" s="1"/>
  <c r="E21" i="2"/>
  <c r="F21" i="2"/>
  <c r="G21" i="2" s="1"/>
  <c r="I21" i="2" s="1"/>
  <c r="E27" i="2"/>
  <c r="F27" i="2" s="1"/>
  <c r="G27" i="2" s="1"/>
  <c r="J27" i="2" s="1"/>
  <c r="E33" i="2"/>
  <c r="F33" i="2" s="1"/>
  <c r="G33" i="2" s="1"/>
  <c r="K33" i="2" s="1"/>
  <c r="E22" i="1"/>
  <c r="F22" i="1"/>
  <c r="G22" i="1" s="1"/>
  <c r="I22" i="1" s="1"/>
  <c r="E24" i="2"/>
  <c r="F24" i="2"/>
  <c r="G24" i="2" s="1"/>
  <c r="J24" i="2" s="1"/>
  <c r="E30" i="2"/>
  <c r="F30" i="2" s="1"/>
  <c r="G30" i="2" s="1"/>
  <c r="K30" i="2" s="1"/>
  <c r="E35" i="2"/>
  <c r="F35" i="2" s="1"/>
  <c r="G35" i="2" s="1"/>
  <c r="K35" i="2" s="1"/>
  <c r="E26" i="2"/>
  <c r="F26" i="2"/>
  <c r="G26" i="2" s="1"/>
  <c r="J26" i="2" s="1"/>
  <c r="E32" i="2"/>
  <c r="F32" i="2"/>
  <c r="G32" i="2" s="1"/>
  <c r="K32" i="2" s="1"/>
  <c r="G29" i="2"/>
  <c r="K29" i="2" s="1"/>
  <c r="E21" i="1"/>
  <c r="F21" i="1" s="1"/>
  <c r="G21" i="1" s="1"/>
  <c r="H21" i="1" s="1"/>
  <c r="E23" i="2"/>
  <c r="F23" i="2" s="1"/>
  <c r="G23" i="2" s="1"/>
  <c r="J23" i="2" s="1"/>
  <c r="E28" i="2"/>
  <c r="F28" i="2" s="1"/>
  <c r="G28" i="2" s="1"/>
  <c r="J28" i="2" s="1"/>
  <c r="E34" i="2"/>
  <c r="F34" i="2"/>
  <c r="G34" i="2" s="1"/>
  <c r="K34" i="2" s="1"/>
  <c r="C12" i="2"/>
  <c r="C12" i="1"/>
  <c r="C11" i="1"/>
  <c r="C11" i="2"/>
  <c r="O38" i="2" l="1"/>
  <c r="O42" i="2"/>
  <c r="O41" i="2"/>
  <c r="O37" i="2"/>
  <c r="O40" i="2"/>
  <c r="O39" i="2"/>
  <c r="O39" i="1"/>
  <c r="O38" i="1"/>
  <c r="O42" i="1"/>
  <c r="O41" i="1"/>
  <c r="O37" i="1"/>
  <c r="O40" i="1"/>
  <c r="O32" i="2"/>
  <c r="O23" i="2"/>
  <c r="O43" i="2"/>
  <c r="O31" i="2"/>
  <c r="O29" i="2"/>
  <c r="O36" i="2"/>
  <c r="O25" i="2"/>
  <c r="O22" i="2"/>
  <c r="O26" i="2"/>
  <c r="O33" i="2"/>
  <c r="O27" i="2"/>
  <c r="O44" i="2"/>
  <c r="O35" i="2"/>
  <c r="O24" i="2"/>
  <c r="C15" i="2"/>
  <c r="O34" i="2"/>
  <c r="O28" i="2"/>
  <c r="O30" i="2"/>
  <c r="O21" i="2"/>
  <c r="O32" i="1"/>
  <c r="O31" i="1"/>
  <c r="O36" i="1"/>
  <c r="O21" i="1"/>
  <c r="O25" i="1"/>
  <c r="O30" i="1"/>
  <c r="O35" i="1"/>
  <c r="O34" i="1"/>
  <c r="O28" i="1"/>
  <c r="O24" i="1"/>
  <c r="O44" i="1"/>
  <c r="O33" i="1"/>
  <c r="O23" i="1"/>
  <c r="O22" i="1"/>
  <c r="O29" i="1"/>
  <c r="O27" i="1"/>
  <c r="O26" i="1"/>
  <c r="C15" i="1"/>
  <c r="O43" i="1"/>
  <c r="C16" i="1"/>
  <c r="D18" i="1" s="1"/>
  <c r="C16" i="2"/>
  <c r="D18" i="2" s="1"/>
  <c r="F18" i="2" l="1"/>
  <c r="F19" i="2" s="1"/>
  <c r="C18" i="2"/>
  <c r="C18" i="1"/>
  <c r="F18" i="1"/>
  <c r="F19" i="1" s="1"/>
</calcChain>
</file>

<file path=xl/sharedStrings.xml><?xml version="1.0" encoding="utf-8"?>
<sst xmlns="http://schemas.openxmlformats.org/spreadsheetml/2006/main" count="181" uniqueCount="56">
  <si>
    <t>OEJV 0189</t>
  </si>
  <si>
    <t>OEJV 0198</t>
  </si>
  <si>
    <t>PE</t>
  </si>
  <si>
    <t>CCD</t>
  </si>
  <si>
    <t>pg</t>
  </si>
  <si>
    <t>OEJV 0182</t>
  </si>
  <si>
    <t xml:space="preserve">DI Mic / GSC 7483-0259 </t>
  </si>
  <si>
    <t>I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</si>
  <si>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</si>
  <si>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</si>
  <si>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</si>
  <si>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</si>
  <si>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</si>
  <si>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</si>
  <si>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</si>
  <si>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</si>
  <si>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</si>
  <si>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</si>
  <si>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</si>
  <si>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</si>
  <si>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</si>
  <si>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</si>
  <si>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</si>
  <si>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</si>
  <si>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</si>
  <si>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</si>
  <si>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</si>
  <si>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</si>
  <si>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</si>
  <si>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</si>
  <si>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</si>
  <si>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</si>
  <si>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</si>
  <si>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</si>
  <si>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</si>
  <si>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</si>
  <si>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</si>
  <si>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</si>
  <si>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</si>
  <si>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</si>
  <si>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</si>
  <si>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</si>
  <si>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</si>
  <si>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</si>
  <si>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EW/KW</t>
  </si>
  <si>
    <t>IBVS 5600 Eph.</t>
  </si>
  <si>
    <t>IBVS 5600</t>
  </si>
  <si>
    <t>OEJV 0177</t>
  </si>
  <si>
    <t>Add cycle</t>
  </si>
  <si>
    <t>Old Cycle</t>
  </si>
  <si>
    <t>vis</t>
  </si>
  <si>
    <t>JAVSO, 48, 250</t>
  </si>
  <si>
    <t>RIX</t>
  </si>
  <si>
    <t>VSS SEB Gp</t>
  </si>
  <si>
    <t>TESS/BAJ/RAA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</si>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</sst>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/>
    <xf numFmtId="0" fontId="30" fillId="0" borderId="0" xfId="41" applyFont="1" applyAlignment="1">
      <alignment horizontal="left" vertical="center"/>
    </xf>
    <xf numFmtId="0" fontId="30" fillId="0" borderId="0" xfId="4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65" fontId="34" fillId="0" borderId="0" xfId="0" applyNumberFormat="1" applyFont="1" applyAlignment="1"/>
    <xf numFmtId="0" fontId="6" fillId="0" borderId="0" xfId="0" applyFont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5" fontId="34" fillId="0" borderId="0" xfId="0" applyNumberFormat="1" applyFont="1" applyAlignment="1">
      <alignment horizontal="center"/>
    </xf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Mic / GSC 7483-0259  - O-C Diagr.</a:t>
            </a:r>
          </a:p>
        </c:rich>
      </c:tx>
      <c:layout>
        <c:manualLayout>
          <c:xMode val="edge"/>
          <c:yMode val="edge"/>
          <c:x val="0.3541956420955030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21427</c:v>
                </c:pt>
                <c:pt idx="17">
                  <c:v>21427.5</c:v>
                </c:pt>
                <c:pt idx="18">
                  <c:v>21466</c:v>
                </c:pt>
                <c:pt idx="19">
                  <c:v>21466.5</c:v>
                </c:pt>
                <c:pt idx="20">
                  <c:v>21510</c:v>
                </c:pt>
                <c:pt idx="21">
                  <c:v>21510.5</c:v>
                </c:pt>
                <c:pt idx="22">
                  <c:v>25329</c:v>
                </c:pt>
                <c:pt idx="23">
                  <c:v>25329.5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61-4934-B855-8954AA63F2C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21427</c:v>
                </c:pt>
                <c:pt idx="17">
                  <c:v>21427.5</c:v>
                </c:pt>
                <c:pt idx="18">
                  <c:v>21466</c:v>
                </c:pt>
                <c:pt idx="19">
                  <c:v>21466.5</c:v>
                </c:pt>
                <c:pt idx="20">
                  <c:v>21510</c:v>
                </c:pt>
                <c:pt idx="21">
                  <c:v>21510.5</c:v>
                </c:pt>
                <c:pt idx="22">
                  <c:v>25329</c:v>
                </c:pt>
                <c:pt idx="23">
                  <c:v>25329.5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-4.600949959421996E-2</c:v>
                </c:pt>
                <c:pt idx="2">
                  <c:v>-4.6352999910595827E-2</c:v>
                </c:pt>
                <c:pt idx="3">
                  <c:v>-4.6696499754034448E-2</c:v>
                </c:pt>
                <c:pt idx="4">
                  <c:v>-4.5588999972096644E-2</c:v>
                </c:pt>
                <c:pt idx="5">
                  <c:v>-4.6932499979448039E-2</c:v>
                </c:pt>
                <c:pt idx="6">
                  <c:v>-3.6472499821684323E-2</c:v>
                </c:pt>
                <c:pt idx="7">
                  <c:v>-3.9815999822167214E-2</c:v>
                </c:pt>
                <c:pt idx="8">
                  <c:v>-2.9553999600466341E-2</c:v>
                </c:pt>
                <c:pt idx="9">
                  <c:v>-3.1262999880709685E-2</c:v>
                </c:pt>
                <c:pt idx="10">
                  <c:v>-3.3523999998578802E-2</c:v>
                </c:pt>
                <c:pt idx="11">
                  <c:v>-3.2389999600127339E-2</c:v>
                </c:pt>
                <c:pt idx="12">
                  <c:v>-2.3401499820465688E-2</c:v>
                </c:pt>
                <c:pt idx="13">
                  <c:v>-2.4944999822764657E-2</c:v>
                </c:pt>
                <c:pt idx="14">
                  <c:v>-2.4488499824656174E-2</c:v>
                </c:pt>
                <c:pt idx="15">
                  <c:v>-2.5971499751904048E-2</c:v>
                </c:pt>
                <c:pt idx="22">
                  <c:v>-5.9412999959022272E-2</c:v>
                </c:pt>
                <c:pt idx="23">
                  <c:v>-5.9715499723097309E-2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61-4934-B855-8954AA63F2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21427</c:v>
                </c:pt>
                <c:pt idx="17">
                  <c:v>21427.5</c:v>
                </c:pt>
                <c:pt idx="18">
                  <c:v>21466</c:v>
                </c:pt>
                <c:pt idx="19">
                  <c:v>21466.5</c:v>
                </c:pt>
                <c:pt idx="20">
                  <c:v>21510</c:v>
                </c:pt>
                <c:pt idx="21">
                  <c:v>21510.5</c:v>
                </c:pt>
                <c:pt idx="22">
                  <c:v>25329</c:v>
                </c:pt>
                <c:pt idx="23">
                  <c:v>25329.5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6">
                  <c:v>-3.5011925458093174E-2</c:v>
                </c:pt>
                <c:pt idx="17">
                  <c:v>-3.284542295295978E-2</c:v>
                </c:pt>
                <c:pt idx="18">
                  <c:v>-3.5275025096780155E-2</c:v>
                </c:pt>
                <c:pt idx="19">
                  <c:v>-3.3808523265179247E-2</c:v>
                </c:pt>
                <c:pt idx="20">
                  <c:v>-3.478267822356429E-2</c:v>
                </c:pt>
                <c:pt idx="21">
                  <c:v>-3.3776167794712819E-2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61-4934-B855-8954AA63F2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21427</c:v>
                </c:pt>
                <c:pt idx="17">
                  <c:v>21427.5</c:v>
                </c:pt>
                <c:pt idx="18">
                  <c:v>21466</c:v>
                </c:pt>
                <c:pt idx="19">
                  <c:v>21466.5</c:v>
                </c:pt>
                <c:pt idx="20">
                  <c:v>21510</c:v>
                </c:pt>
                <c:pt idx="21">
                  <c:v>21510.5</c:v>
                </c:pt>
                <c:pt idx="22">
                  <c:v>25329</c:v>
                </c:pt>
                <c:pt idx="23">
                  <c:v>25329.5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61-4934-B855-8954AA63F2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21427</c:v>
                </c:pt>
                <c:pt idx="17">
                  <c:v>21427.5</c:v>
                </c:pt>
                <c:pt idx="18">
                  <c:v>21466</c:v>
                </c:pt>
                <c:pt idx="19">
                  <c:v>21466.5</c:v>
                </c:pt>
                <c:pt idx="20">
                  <c:v>21510</c:v>
                </c:pt>
                <c:pt idx="21">
                  <c:v>21510.5</c:v>
                </c:pt>
                <c:pt idx="22">
                  <c:v>25329</c:v>
                </c:pt>
                <c:pt idx="23">
                  <c:v>25329.5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61-4934-B855-8954AA63F2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21427</c:v>
                </c:pt>
                <c:pt idx="17">
                  <c:v>21427.5</c:v>
                </c:pt>
                <c:pt idx="18">
                  <c:v>21466</c:v>
                </c:pt>
                <c:pt idx="19">
                  <c:v>21466.5</c:v>
                </c:pt>
                <c:pt idx="20">
                  <c:v>21510</c:v>
                </c:pt>
                <c:pt idx="21">
                  <c:v>21510.5</c:v>
                </c:pt>
                <c:pt idx="22">
                  <c:v>25329</c:v>
                </c:pt>
                <c:pt idx="23">
                  <c:v>25329.5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61-4934-B855-8954AA63F2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21427</c:v>
                </c:pt>
                <c:pt idx="17">
                  <c:v>21427.5</c:v>
                </c:pt>
                <c:pt idx="18">
                  <c:v>21466</c:v>
                </c:pt>
                <c:pt idx="19">
                  <c:v>21466.5</c:v>
                </c:pt>
                <c:pt idx="20">
                  <c:v>21510</c:v>
                </c:pt>
                <c:pt idx="21">
                  <c:v>21510.5</c:v>
                </c:pt>
                <c:pt idx="22">
                  <c:v>25329</c:v>
                </c:pt>
                <c:pt idx="23">
                  <c:v>25329.5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61-4934-B855-8954AA63F2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13918.5</c:v>
                </c:pt>
                <c:pt idx="2">
                  <c:v>13919</c:v>
                </c:pt>
                <c:pt idx="3">
                  <c:v>13919.5</c:v>
                </c:pt>
                <c:pt idx="4">
                  <c:v>13947</c:v>
                </c:pt>
                <c:pt idx="5">
                  <c:v>13947.5</c:v>
                </c:pt>
                <c:pt idx="6">
                  <c:v>16367.5</c:v>
                </c:pt>
                <c:pt idx="7">
                  <c:v>16368</c:v>
                </c:pt>
                <c:pt idx="8">
                  <c:v>17742</c:v>
                </c:pt>
                <c:pt idx="9">
                  <c:v>17749</c:v>
                </c:pt>
                <c:pt idx="10">
                  <c:v>17752</c:v>
                </c:pt>
                <c:pt idx="11">
                  <c:v>17770</c:v>
                </c:pt>
                <c:pt idx="12">
                  <c:v>18934.5</c:v>
                </c:pt>
                <c:pt idx="13">
                  <c:v>18935</c:v>
                </c:pt>
                <c:pt idx="14">
                  <c:v>18935.5</c:v>
                </c:pt>
                <c:pt idx="15">
                  <c:v>20204.5</c:v>
                </c:pt>
                <c:pt idx="16">
                  <c:v>21427</c:v>
                </c:pt>
                <c:pt idx="17">
                  <c:v>21427.5</c:v>
                </c:pt>
                <c:pt idx="18">
                  <c:v>21466</c:v>
                </c:pt>
                <c:pt idx="19">
                  <c:v>21466.5</c:v>
                </c:pt>
                <c:pt idx="20">
                  <c:v>21510</c:v>
                </c:pt>
                <c:pt idx="21">
                  <c:v>21510.5</c:v>
                </c:pt>
                <c:pt idx="22">
                  <c:v>25329</c:v>
                </c:pt>
                <c:pt idx="23">
                  <c:v>25329.5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-3.5843976943180367E-2</c:v>
                </c:pt>
                <c:pt idx="1">
                  <c:v>-3.6932630477933756E-2</c:v>
                </c:pt>
                <c:pt idx="2">
                  <c:v>-3.6932669586082434E-2</c:v>
                </c:pt>
                <c:pt idx="3">
                  <c:v>-3.6932708694231112E-2</c:v>
                </c:pt>
                <c:pt idx="4">
                  <c:v>-3.6934859642408412E-2</c:v>
                </c:pt>
                <c:pt idx="5">
                  <c:v>-3.6934898750557089E-2</c:v>
                </c:pt>
                <c:pt idx="6">
                  <c:v>-3.712418219015929E-2</c:v>
                </c:pt>
                <c:pt idx="7">
                  <c:v>-3.7124221298307968E-2</c:v>
                </c:pt>
                <c:pt idx="8">
                  <c:v>-3.7231690490875498E-2</c:v>
                </c:pt>
                <c:pt idx="9">
                  <c:v>-3.7232238004956994E-2</c:v>
                </c:pt>
                <c:pt idx="10">
                  <c:v>-3.7232472653849061E-2</c:v>
                </c:pt>
                <c:pt idx="11">
                  <c:v>-3.7233880547201476E-2</c:v>
                </c:pt>
                <c:pt idx="12">
                  <c:v>-3.7324963425472861E-2</c:v>
                </c:pt>
                <c:pt idx="13">
                  <c:v>-3.7325002533621539E-2</c:v>
                </c:pt>
                <c:pt idx="14">
                  <c:v>-3.7325041641770217E-2</c:v>
                </c:pt>
                <c:pt idx="15">
                  <c:v>-3.7424298123115339E-2</c:v>
                </c:pt>
                <c:pt idx="16">
                  <c:v>-3.7519917546633391E-2</c:v>
                </c:pt>
                <c:pt idx="17">
                  <c:v>-3.7519956654782069E-2</c:v>
                </c:pt>
                <c:pt idx="18">
                  <c:v>-3.7522967982230288E-2</c:v>
                </c:pt>
                <c:pt idx="19">
                  <c:v>-3.7523007090378965E-2</c:v>
                </c:pt>
                <c:pt idx="20">
                  <c:v>-3.7526409499313962E-2</c:v>
                </c:pt>
                <c:pt idx="21">
                  <c:v>-3.752644860746264E-2</c:v>
                </c:pt>
                <c:pt idx="22">
                  <c:v>-3.7825117538917596E-2</c:v>
                </c:pt>
                <c:pt idx="23">
                  <c:v>-3.7825156647066274E-2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61-4934-B855-8954AA63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054408"/>
        <c:axId val="1"/>
      </c:scatterChart>
      <c:valAx>
        <c:axId val="518054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05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21001390820582"/>
          <c:y val="0.92397937099967764"/>
          <c:w val="0.5869262865090403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Mic  - O-C Diagr.</a:t>
            </a:r>
          </a:p>
        </c:rich>
      </c:tx>
      <c:layout>
        <c:manualLayout>
          <c:xMode val="edge"/>
          <c:yMode val="edge"/>
          <c:x val="0.399165507649513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3588317107093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21426.5</c:v>
                </c:pt>
                <c:pt idx="17">
                  <c:v>21427</c:v>
                </c:pt>
                <c:pt idx="18">
                  <c:v>21465.5</c:v>
                </c:pt>
                <c:pt idx="19">
                  <c:v>21466</c:v>
                </c:pt>
                <c:pt idx="20">
                  <c:v>21509.5</c:v>
                </c:pt>
                <c:pt idx="21">
                  <c:v>21510</c:v>
                </c:pt>
                <c:pt idx="22">
                  <c:v>25328.5</c:v>
                </c:pt>
                <c:pt idx="23">
                  <c:v>25329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7-42E5-BD1E-B533271CE0F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21426.5</c:v>
                </c:pt>
                <c:pt idx="17">
                  <c:v>21427</c:v>
                </c:pt>
                <c:pt idx="18">
                  <c:v>21465.5</c:v>
                </c:pt>
                <c:pt idx="19">
                  <c:v>21466</c:v>
                </c:pt>
                <c:pt idx="20">
                  <c:v>21509.5</c:v>
                </c:pt>
                <c:pt idx="21">
                  <c:v>21510</c:v>
                </c:pt>
                <c:pt idx="22">
                  <c:v>25328.5</c:v>
                </c:pt>
                <c:pt idx="23">
                  <c:v>25329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77-42E5-BD1E-B533271CE0F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21426.5</c:v>
                </c:pt>
                <c:pt idx="17">
                  <c:v>21427</c:v>
                </c:pt>
                <c:pt idx="18">
                  <c:v>21465.5</c:v>
                </c:pt>
                <c:pt idx="19">
                  <c:v>21466</c:v>
                </c:pt>
                <c:pt idx="20">
                  <c:v>21509.5</c:v>
                </c:pt>
                <c:pt idx="21">
                  <c:v>21510</c:v>
                </c:pt>
                <c:pt idx="22">
                  <c:v>25328.5</c:v>
                </c:pt>
                <c:pt idx="23">
                  <c:v>25329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1">
                  <c:v>9.7334000398404896E-2</c:v>
                </c:pt>
                <c:pt idx="2">
                  <c:v>9.6990500096580945E-2</c:v>
                </c:pt>
                <c:pt idx="3">
                  <c:v>9.6647000245866366E-2</c:v>
                </c:pt>
                <c:pt idx="4">
                  <c:v>9.775450002780417E-2</c:v>
                </c:pt>
                <c:pt idx="5">
                  <c:v>9.6411000020452775E-2</c:v>
                </c:pt>
                <c:pt idx="6">
                  <c:v>0.10687100017821649</c:v>
                </c:pt>
                <c:pt idx="7">
                  <c:v>0.1035275001777336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77-42E5-BD1E-B533271CE0F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21426.5</c:v>
                </c:pt>
                <c:pt idx="17">
                  <c:v>21427</c:v>
                </c:pt>
                <c:pt idx="18">
                  <c:v>21465.5</c:v>
                </c:pt>
                <c:pt idx="19">
                  <c:v>21466</c:v>
                </c:pt>
                <c:pt idx="20">
                  <c:v>21509.5</c:v>
                </c:pt>
                <c:pt idx="21">
                  <c:v>21510</c:v>
                </c:pt>
                <c:pt idx="22">
                  <c:v>25328.5</c:v>
                </c:pt>
                <c:pt idx="23">
                  <c:v>25329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8">
                  <c:v>0.11378950039943447</c:v>
                </c:pt>
                <c:pt idx="9">
                  <c:v>0.11208050011919113</c:v>
                </c:pt>
                <c:pt idx="10">
                  <c:v>0.10981950000132201</c:v>
                </c:pt>
                <c:pt idx="11">
                  <c:v>0.11095350039249752</c:v>
                </c:pt>
                <c:pt idx="12">
                  <c:v>0.11994200017943513</c:v>
                </c:pt>
                <c:pt idx="13">
                  <c:v>0.11839850017713616</c:v>
                </c:pt>
                <c:pt idx="14">
                  <c:v>0.11885500017524464</c:v>
                </c:pt>
                <c:pt idx="15">
                  <c:v>0.11737200024799677</c:v>
                </c:pt>
                <c:pt idx="22">
                  <c:v>8.3930500040878542E-2</c:v>
                </c:pt>
                <c:pt idx="23">
                  <c:v>8.3628000276803505E-2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77-42E5-BD1E-B533271CE0F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21426.5</c:v>
                </c:pt>
                <c:pt idx="17">
                  <c:v>21427</c:v>
                </c:pt>
                <c:pt idx="18">
                  <c:v>21465.5</c:v>
                </c:pt>
                <c:pt idx="19">
                  <c:v>21466</c:v>
                </c:pt>
                <c:pt idx="20">
                  <c:v>21509.5</c:v>
                </c:pt>
                <c:pt idx="21">
                  <c:v>21510</c:v>
                </c:pt>
                <c:pt idx="22">
                  <c:v>25328.5</c:v>
                </c:pt>
                <c:pt idx="23">
                  <c:v>25329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  <c:pt idx="16">
                  <c:v>0.10833157454180764</c:v>
                </c:pt>
                <c:pt idx="17">
                  <c:v>0.11049807704694103</c:v>
                </c:pt>
                <c:pt idx="18">
                  <c:v>0.10806847490312066</c:v>
                </c:pt>
                <c:pt idx="19">
                  <c:v>0.10953497673472157</c:v>
                </c:pt>
                <c:pt idx="20">
                  <c:v>0.10856082176906057</c:v>
                </c:pt>
                <c:pt idx="21">
                  <c:v>0.10956733221246395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77-42E5-BD1E-B533271CE0F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21426.5</c:v>
                </c:pt>
                <c:pt idx="17">
                  <c:v>21427</c:v>
                </c:pt>
                <c:pt idx="18">
                  <c:v>21465.5</c:v>
                </c:pt>
                <c:pt idx="19">
                  <c:v>21466</c:v>
                </c:pt>
                <c:pt idx="20">
                  <c:v>21509.5</c:v>
                </c:pt>
                <c:pt idx="21">
                  <c:v>21510</c:v>
                </c:pt>
                <c:pt idx="22">
                  <c:v>25328.5</c:v>
                </c:pt>
                <c:pt idx="23">
                  <c:v>25329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77-42E5-BD1E-B533271CE0F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2E-3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2E-3</c:v>
                  </c:pt>
                  <c:pt idx="13">
                    <c:v>2E-3</c:v>
                  </c:pt>
                  <c:pt idx="14">
                    <c:v>2E-3</c:v>
                  </c:pt>
                  <c:pt idx="15">
                    <c:v>1.4599999999999999E-3</c:v>
                  </c:pt>
                  <c:pt idx="16">
                    <c:v>5.6889999999999996E-3</c:v>
                  </c:pt>
                  <c:pt idx="17">
                    <c:v>2.5479999999999999E-3</c:v>
                  </c:pt>
                  <c:pt idx="18">
                    <c:v>5.3429999999999997E-3</c:v>
                  </c:pt>
                  <c:pt idx="19">
                    <c:v>3.5769999999999999E-3</c:v>
                  </c:pt>
                  <c:pt idx="20">
                    <c:v>8.7559999999999999E-3</c:v>
                  </c:pt>
                  <c:pt idx="21">
                    <c:v>2.4290000000000002E-3</c:v>
                  </c:pt>
                  <c:pt idx="22">
                    <c:v>1.6999999999999999E-3</c:v>
                  </c:pt>
                  <c:pt idx="2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21426.5</c:v>
                </c:pt>
                <c:pt idx="17">
                  <c:v>21427</c:v>
                </c:pt>
                <c:pt idx="18">
                  <c:v>21465.5</c:v>
                </c:pt>
                <c:pt idx="19">
                  <c:v>21466</c:v>
                </c:pt>
                <c:pt idx="20">
                  <c:v>21509.5</c:v>
                </c:pt>
                <c:pt idx="21">
                  <c:v>21510</c:v>
                </c:pt>
                <c:pt idx="22">
                  <c:v>25328.5</c:v>
                </c:pt>
                <c:pt idx="23">
                  <c:v>25329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77-42E5-BD1E-B533271CE0F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13918</c:v>
                </c:pt>
                <c:pt idx="2">
                  <c:v>13918.5</c:v>
                </c:pt>
                <c:pt idx="3">
                  <c:v>13919</c:v>
                </c:pt>
                <c:pt idx="4">
                  <c:v>13946.5</c:v>
                </c:pt>
                <c:pt idx="5">
                  <c:v>13947</c:v>
                </c:pt>
                <c:pt idx="6">
                  <c:v>16367</c:v>
                </c:pt>
                <c:pt idx="7">
                  <c:v>16367.5</c:v>
                </c:pt>
                <c:pt idx="8">
                  <c:v>17741.5</c:v>
                </c:pt>
                <c:pt idx="9">
                  <c:v>17748.5</c:v>
                </c:pt>
                <c:pt idx="10">
                  <c:v>17751.5</c:v>
                </c:pt>
                <c:pt idx="11">
                  <c:v>17769.5</c:v>
                </c:pt>
                <c:pt idx="12">
                  <c:v>18934</c:v>
                </c:pt>
                <c:pt idx="13">
                  <c:v>18934.5</c:v>
                </c:pt>
                <c:pt idx="14">
                  <c:v>18935</c:v>
                </c:pt>
                <c:pt idx="15">
                  <c:v>20204</c:v>
                </c:pt>
                <c:pt idx="16">
                  <c:v>21426.5</c:v>
                </c:pt>
                <c:pt idx="17">
                  <c:v>21427</c:v>
                </c:pt>
                <c:pt idx="18">
                  <c:v>21465.5</c:v>
                </c:pt>
                <c:pt idx="19">
                  <c:v>21466</c:v>
                </c:pt>
                <c:pt idx="20">
                  <c:v>21509.5</c:v>
                </c:pt>
                <c:pt idx="21">
                  <c:v>21510</c:v>
                </c:pt>
                <c:pt idx="22">
                  <c:v>25328.5</c:v>
                </c:pt>
                <c:pt idx="23">
                  <c:v>25329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0.1074994839477818</c:v>
                </c:pt>
                <c:pt idx="1">
                  <c:v>0.10641086952152978</c:v>
                </c:pt>
                <c:pt idx="2">
                  <c:v>0.10641083041338112</c:v>
                </c:pt>
                <c:pt idx="3">
                  <c:v>0.10641079130523245</c:v>
                </c:pt>
                <c:pt idx="4">
                  <c:v>0.10640864035705586</c:v>
                </c:pt>
                <c:pt idx="5">
                  <c:v>0.10640860124890719</c:v>
                </c:pt>
                <c:pt idx="6">
                  <c:v>0.10621931780936632</c:v>
                </c:pt>
                <c:pt idx="7">
                  <c:v>0.10621927870121765</c:v>
                </c:pt>
                <c:pt idx="8">
                  <c:v>0.10611180950868493</c:v>
                </c:pt>
                <c:pt idx="9">
                  <c:v>0.10611126199460362</c:v>
                </c:pt>
                <c:pt idx="10">
                  <c:v>0.10611102734571162</c:v>
                </c:pt>
                <c:pt idx="11">
                  <c:v>0.10610961945235967</c:v>
                </c:pt>
                <c:pt idx="12">
                  <c:v>0.10601853657411779</c:v>
                </c:pt>
                <c:pt idx="13">
                  <c:v>0.10601849746596913</c:v>
                </c:pt>
                <c:pt idx="14">
                  <c:v>0.10601845835782046</c:v>
                </c:pt>
                <c:pt idx="15">
                  <c:v>0.1059192018765075</c:v>
                </c:pt>
                <c:pt idx="16">
                  <c:v>0.10582358245302043</c:v>
                </c:pt>
                <c:pt idx="17">
                  <c:v>0.10582354334487176</c:v>
                </c:pt>
                <c:pt idx="18">
                  <c:v>0.10582053201742452</c:v>
                </c:pt>
                <c:pt idx="19">
                  <c:v>0.10582049290927585</c:v>
                </c:pt>
                <c:pt idx="20">
                  <c:v>0.10581709050034195</c:v>
                </c:pt>
                <c:pt idx="21">
                  <c:v>0.10581705139219329</c:v>
                </c:pt>
                <c:pt idx="22">
                  <c:v>0.1055183824608351</c:v>
                </c:pt>
                <c:pt idx="23">
                  <c:v>0.10551834335268644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77-42E5-BD1E-B533271CE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045880"/>
        <c:axId val="1"/>
      </c:scatterChart>
      <c:valAx>
        <c:axId val="518045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045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21001390820582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371475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582A2F-648B-CB5F-CB84-9A372B32E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628650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A739CC0-A129-7FD1-DE52-B0086C96F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28515625" customWidth="1"/>
  </cols>
  <sheetData>
    <row r="1" spans="1:22" ht="20.25" x14ac:dyDescent="0.2">
      <c r="A1" s="27" t="s">
        <v>6</v>
      </c>
      <c r="S1" s="53"/>
      <c r="T1" s="54"/>
      <c r="U1" s="53"/>
      <c r="V1" s="53"/>
    </row>
    <row r="2" spans="1:22" x14ac:dyDescent="0.2">
      <c r="A2" t="s">
        <v>31</v>
      </c>
      <c r="B2" t="s">
        <v>44</v>
      </c>
      <c r="C2" s="2"/>
      <c r="D2" s="2"/>
      <c r="S2" s="53"/>
      <c r="T2" s="54"/>
      <c r="U2" s="53"/>
      <c r="V2" s="53"/>
    </row>
    <row r="3" spans="1:22" ht="13.5" thickBot="1" x14ac:dyDescent="0.25">
      <c r="S3" s="53"/>
      <c r="T3" s="54"/>
      <c r="U3" s="53"/>
      <c r="V3" s="53"/>
    </row>
    <row r="4" spans="1:22" ht="14.25" thickTop="1" thickBot="1" x14ac:dyDescent="0.25">
      <c r="A4" s="29" t="s">
        <v>45</v>
      </c>
      <c r="C4" s="7">
        <v>52893.711999999825</v>
      </c>
      <c r="D4" s="8">
        <v>0.28668700000000003</v>
      </c>
      <c r="S4" s="53"/>
      <c r="T4" s="53"/>
      <c r="U4" s="53"/>
      <c r="V4" s="53"/>
    </row>
    <row r="5" spans="1:22" ht="13.5" thickTop="1" x14ac:dyDescent="0.2">
      <c r="A5" s="10" t="s">
        <v>38</v>
      </c>
      <c r="B5" s="11"/>
      <c r="C5" s="12">
        <v>-9.5</v>
      </c>
      <c r="D5" s="11" t="s">
        <v>39</v>
      </c>
      <c r="S5" s="53"/>
      <c r="T5" s="53"/>
      <c r="U5" s="53"/>
      <c r="V5" s="53"/>
    </row>
    <row r="6" spans="1:22" x14ac:dyDescent="0.2">
      <c r="A6" s="4" t="s">
        <v>9</v>
      </c>
      <c r="S6" s="53"/>
      <c r="T6" s="53"/>
      <c r="U6" s="53"/>
      <c r="V6" s="53"/>
    </row>
    <row r="7" spans="1:22" x14ac:dyDescent="0.2">
      <c r="A7" t="s">
        <v>10</v>
      </c>
      <c r="C7">
        <f>+C4</f>
        <v>52893.711999999825</v>
      </c>
      <c r="S7" s="53"/>
      <c r="T7" s="53"/>
      <c r="U7" s="53"/>
      <c r="V7" s="53"/>
    </row>
    <row r="8" spans="1:22" x14ac:dyDescent="0.2">
      <c r="A8" t="s">
        <v>11</v>
      </c>
      <c r="C8">
        <f>+D4</f>
        <v>0.28668700000000003</v>
      </c>
      <c r="S8" s="53"/>
      <c r="T8" s="53"/>
      <c r="U8" s="53"/>
      <c r="V8" s="53"/>
    </row>
    <row r="9" spans="1:22" x14ac:dyDescent="0.2">
      <c r="A9" s="25" t="s">
        <v>43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22" ht="13.5" thickBot="1" x14ac:dyDescent="0.25">
      <c r="A10" s="11"/>
      <c r="B10" s="11"/>
      <c r="C10" s="3" t="s">
        <v>27</v>
      </c>
      <c r="D10" s="3" t="s">
        <v>28</v>
      </c>
      <c r="E10" s="11"/>
    </row>
    <row r="11" spans="1:22" x14ac:dyDescent="0.2">
      <c r="A11" s="11" t="s">
        <v>23</v>
      </c>
      <c r="B11" s="11"/>
      <c r="C11" s="22">
        <f ca="1">INTERCEPT(INDIRECT($D$9):G992,INDIRECT($C$9):F992)</f>
        <v>-3.5843976943180367E-2</v>
      </c>
      <c r="D11" s="2"/>
      <c r="E11" s="11"/>
    </row>
    <row r="12" spans="1:22" x14ac:dyDescent="0.2">
      <c r="A12" s="11" t="s">
        <v>24</v>
      </c>
      <c r="B12" s="11"/>
      <c r="C12" s="22">
        <f ca="1">SLOPE(INDIRECT($D$9):G992,INDIRECT($C$9):F992)</f>
        <v>-7.8216297356280648E-8</v>
      </c>
      <c r="D12" s="2"/>
      <c r="E12" s="11"/>
    </row>
    <row r="13" spans="1:22" x14ac:dyDescent="0.2">
      <c r="A13" s="11" t="s">
        <v>26</v>
      </c>
      <c r="B13" s="11"/>
      <c r="C13" s="2" t="s">
        <v>21</v>
      </c>
    </row>
    <row r="14" spans="1:22" x14ac:dyDescent="0.2">
      <c r="A14" s="11"/>
      <c r="B14" s="11"/>
      <c r="C14" s="11"/>
    </row>
    <row r="15" spans="1:22" x14ac:dyDescent="0.2">
      <c r="A15" s="13" t="s">
        <v>25</v>
      </c>
      <c r="B15" s="11"/>
      <c r="C15" s="14">
        <f ca="1">(C7+C11)+(C8+C12)*INT(MAX(F21:F3533))</f>
        <v>60155.169197882286</v>
      </c>
      <c r="E15" s="15" t="s">
        <v>48</v>
      </c>
      <c r="F15" s="12">
        <v>1</v>
      </c>
    </row>
    <row r="16" spans="1:22" x14ac:dyDescent="0.2">
      <c r="A16" s="17" t="s">
        <v>12</v>
      </c>
      <c r="B16" s="11"/>
      <c r="C16" s="18">
        <f ca="1">+C8+C12</f>
        <v>0.28668692178370264</v>
      </c>
      <c r="E16" s="15" t="s">
        <v>40</v>
      </c>
      <c r="F16" s="16">
        <f ca="1">NOW()+15018.5+$C$5/24</f>
        <v>60325.778377893519</v>
      </c>
    </row>
    <row r="17" spans="1:17" ht="13.5" thickBot="1" x14ac:dyDescent="0.25">
      <c r="A17" s="15" t="s">
        <v>37</v>
      </c>
      <c r="B17" s="11"/>
      <c r="C17" s="11">
        <f>COUNT(C21:C2191)</f>
        <v>24</v>
      </c>
      <c r="E17" s="15" t="s">
        <v>49</v>
      </c>
      <c r="F17" s="16">
        <f ca="1">ROUND(2*(F16-$C$7)/$C$8,0)/2+F15</f>
        <v>25925</v>
      </c>
    </row>
    <row r="18" spans="1:17" ht="14.25" thickTop="1" thickBot="1" x14ac:dyDescent="0.25">
      <c r="A18" s="17" t="s">
        <v>13</v>
      </c>
      <c r="B18" s="11"/>
      <c r="C18" s="20">
        <f ca="1">+C15</f>
        <v>60155.169197882286</v>
      </c>
      <c r="D18" s="21">
        <f ca="1">+C16</f>
        <v>0.28668692178370264</v>
      </c>
      <c r="E18" s="15" t="s">
        <v>41</v>
      </c>
      <c r="F18" s="24">
        <f ca="1">ROUND(2*(F16-$C$15)/$C$16,0)/2+F15</f>
        <v>596</v>
      </c>
    </row>
    <row r="19" spans="1:17" ht="13.5" thickTop="1" x14ac:dyDescent="0.2">
      <c r="E19" s="15" t="s">
        <v>42</v>
      </c>
      <c r="F19" s="19">
        <f ca="1">+$C$15+$C$16*F18-15018.5-$C$5/24</f>
        <v>45307.930436598705</v>
      </c>
    </row>
    <row r="20" spans="1:17" ht="13.5" thickBot="1" x14ac:dyDescent="0.25">
      <c r="A20" s="3" t="s">
        <v>14</v>
      </c>
      <c r="B20" s="3" t="s">
        <v>15</v>
      </c>
      <c r="C20" s="3" t="s">
        <v>16</v>
      </c>
      <c r="D20" s="3" t="s">
        <v>20</v>
      </c>
      <c r="E20" s="3" t="s">
        <v>17</v>
      </c>
      <c r="F20" s="3" t="s">
        <v>18</v>
      </c>
      <c r="G20" s="3" t="s">
        <v>19</v>
      </c>
      <c r="H20" s="6" t="s">
        <v>36</v>
      </c>
      <c r="I20" s="6" t="s">
        <v>3</v>
      </c>
      <c r="J20" s="6" t="s">
        <v>55</v>
      </c>
      <c r="K20" s="6" t="s">
        <v>32</v>
      </c>
      <c r="L20" s="6" t="s">
        <v>33</v>
      </c>
      <c r="M20" s="6" t="s">
        <v>34</v>
      </c>
      <c r="N20" s="6" t="s">
        <v>35</v>
      </c>
      <c r="O20" s="6" t="s">
        <v>30</v>
      </c>
      <c r="P20" s="5" t="s">
        <v>29</v>
      </c>
      <c r="Q20" s="3" t="s">
        <v>22</v>
      </c>
    </row>
    <row r="21" spans="1:17" s="44" customFormat="1" ht="12" customHeight="1" x14ac:dyDescent="0.2">
      <c r="A21" s="28" t="s">
        <v>46</v>
      </c>
      <c r="C21" s="49">
        <v>52893.711999999825</v>
      </c>
      <c r="D21" s="49" t="s">
        <v>21</v>
      </c>
      <c r="E21" s="44">
        <f t="shared" ref="E21:E44" si="0">+(C21-C$7)/C$8</f>
        <v>0</v>
      </c>
      <c r="F21" s="44">
        <f t="shared" ref="F21:F44" si="1">ROUND(2*E21,0)/2</f>
        <v>0</v>
      </c>
      <c r="G21" s="44">
        <f t="shared" ref="G21:G44" si="2">+C21-(C$7+F21*C$8)</f>
        <v>0</v>
      </c>
      <c r="H21" s="44">
        <f>+G21</f>
        <v>0</v>
      </c>
      <c r="O21" s="44">
        <f t="shared" ref="O21:O44" ca="1" si="3">+C$11+C$12*$F21</f>
        <v>-3.5843976943180367E-2</v>
      </c>
      <c r="Q21" s="50">
        <f t="shared" ref="Q21:Q44" si="4">+C21-15018.5</f>
        <v>37875.211999999825</v>
      </c>
    </row>
    <row r="22" spans="1:17" s="34" customFormat="1" ht="12" customHeight="1" x14ac:dyDescent="0.2">
      <c r="A22" s="32" t="s">
        <v>47</v>
      </c>
      <c r="B22" s="33"/>
      <c r="C22" s="32">
        <v>56883.919000000227</v>
      </c>
      <c r="D22" s="32">
        <v>2E-3</v>
      </c>
      <c r="E22" s="34">
        <f t="shared" si="0"/>
        <v>13918.33951312896</v>
      </c>
      <c r="F22" s="34">
        <f t="shared" si="1"/>
        <v>13918.5</v>
      </c>
      <c r="G22" s="34">
        <f t="shared" si="2"/>
        <v>-4.600949959421996E-2</v>
      </c>
      <c r="I22" s="34">
        <f t="shared" ref="I22:I36" si="5">+G22</f>
        <v>-4.600949959421996E-2</v>
      </c>
      <c r="O22" s="34">
        <f t="shared" ca="1" si="3"/>
        <v>-3.6932630477933756E-2</v>
      </c>
      <c r="Q22" s="35">
        <f t="shared" si="4"/>
        <v>41865.419000000227</v>
      </c>
    </row>
    <row r="23" spans="1:17" s="34" customFormat="1" ht="12" customHeight="1" x14ac:dyDescent="0.2">
      <c r="A23" s="32" t="s">
        <v>47</v>
      </c>
      <c r="B23" s="33"/>
      <c r="C23" s="32">
        <v>56884.061999999918</v>
      </c>
      <c r="D23" s="32">
        <v>2E-3</v>
      </c>
      <c r="E23" s="34">
        <f t="shared" si="0"/>
        <v>13918.838314957053</v>
      </c>
      <c r="F23" s="34">
        <f t="shared" si="1"/>
        <v>13919</v>
      </c>
      <c r="G23" s="34">
        <f t="shared" si="2"/>
        <v>-4.6352999910595827E-2</v>
      </c>
      <c r="I23" s="34">
        <f t="shared" si="5"/>
        <v>-4.6352999910595827E-2</v>
      </c>
      <c r="O23" s="34">
        <f t="shared" ca="1" si="3"/>
        <v>-3.6932669586082434E-2</v>
      </c>
      <c r="Q23" s="35">
        <f t="shared" si="4"/>
        <v>41865.561999999918</v>
      </c>
    </row>
    <row r="24" spans="1:17" s="34" customFormat="1" ht="12" customHeight="1" x14ac:dyDescent="0.2">
      <c r="A24" s="32" t="s">
        <v>47</v>
      </c>
      <c r="B24" s="33"/>
      <c r="C24" s="32">
        <v>56884.205000000075</v>
      </c>
      <c r="D24" s="32">
        <v>2E-3</v>
      </c>
      <c r="E24" s="34">
        <f t="shared" si="0"/>
        <v>13919.337116786772</v>
      </c>
      <c r="F24" s="34">
        <f t="shared" si="1"/>
        <v>13919.5</v>
      </c>
      <c r="G24" s="34">
        <f t="shared" si="2"/>
        <v>-4.6696499754034448E-2</v>
      </c>
      <c r="I24" s="34">
        <f t="shared" si="5"/>
        <v>-4.6696499754034448E-2</v>
      </c>
      <c r="O24" s="34">
        <f t="shared" ca="1" si="3"/>
        <v>-3.6932708694231112E-2</v>
      </c>
      <c r="Q24" s="35">
        <f t="shared" si="4"/>
        <v>41865.705000000075</v>
      </c>
    </row>
    <row r="25" spans="1:17" s="34" customFormat="1" ht="12" customHeight="1" x14ac:dyDescent="0.2">
      <c r="A25" s="32" t="s">
        <v>47</v>
      </c>
      <c r="B25" s="33"/>
      <c r="C25" s="32">
        <v>56892.089999999851</v>
      </c>
      <c r="D25" s="32">
        <v>3.0000000000000001E-3</v>
      </c>
      <c r="E25" s="34">
        <f t="shared" si="0"/>
        <v>13946.840979884075</v>
      </c>
      <c r="F25" s="34">
        <f t="shared" si="1"/>
        <v>13947</v>
      </c>
      <c r="G25" s="34">
        <f t="shared" si="2"/>
        <v>-4.5588999972096644E-2</v>
      </c>
      <c r="I25" s="34">
        <f t="shared" si="5"/>
        <v>-4.5588999972096644E-2</v>
      </c>
      <c r="O25" s="34">
        <f t="shared" ca="1" si="3"/>
        <v>-3.6934859642408412E-2</v>
      </c>
      <c r="Q25" s="35">
        <f t="shared" si="4"/>
        <v>41873.589999999851</v>
      </c>
    </row>
    <row r="26" spans="1:17" s="34" customFormat="1" ht="12" customHeight="1" x14ac:dyDescent="0.2">
      <c r="A26" s="32" t="s">
        <v>47</v>
      </c>
      <c r="B26" s="33"/>
      <c r="C26" s="32">
        <v>56892.231999999844</v>
      </c>
      <c r="D26" s="32">
        <v>2E-3</v>
      </c>
      <c r="E26" s="34">
        <f t="shared" si="0"/>
        <v>13947.336293588542</v>
      </c>
      <c r="F26" s="34">
        <f t="shared" si="1"/>
        <v>13947.5</v>
      </c>
      <c r="G26" s="34">
        <f t="shared" si="2"/>
        <v>-4.6932499979448039E-2</v>
      </c>
      <c r="I26" s="34">
        <f t="shared" si="5"/>
        <v>-4.6932499979448039E-2</v>
      </c>
      <c r="O26" s="34">
        <f t="shared" ca="1" si="3"/>
        <v>-3.6934898750557089E-2</v>
      </c>
      <c r="Q26" s="35">
        <f t="shared" si="4"/>
        <v>41873.731999999844</v>
      </c>
    </row>
    <row r="27" spans="1:17" s="44" customFormat="1" ht="12" customHeight="1" x14ac:dyDescent="0.2">
      <c r="A27" s="30" t="s">
        <v>5</v>
      </c>
      <c r="B27" s="31" t="s">
        <v>8</v>
      </c>
      <c r="C27" s="30">
        <v>57586.025000000001</v>
      </c>
      <c r="D27" s="30">
        <v>3.0000000000000001E-3</v>
      </c>
      <c r="E27" s="34">
        <f t="shared" si="0"/>
        <v>16367.37277937324</v>
      </c>
      <c r="F27" s="34">
        <f t="shared" si="1"/>
        <v>16367.5</v>
      </c>
      <c r="G27" s="34">
        <f t="shared" si="2"/>
        <v>-3.6472499821684323E-2</v>
      </c>
      <c r="H27" s="34"/>
      <c r="I27" s="34">
        <f t="shared" si="5"/>
        <v>-3.6472499821684323E-2</v>
      </c>
      <c r="J27" s="34"/>
      <c r="K27" s="34"/>
      <c r="L27" s="34"/>
      <c r="M27" s="34"/>
      <c r="N27" s="34"/>
      <c r="O27" s="34">
        <f t="shared" ca="1" si="3"/>
        <v>-3.712418219015929E-2</v>
      </c>
      <c r="P27" s="34"/>
      <c r="Q27" s="35">
        <f t="shared" si="4"/>
        <v>42567.525000000001</v>
      </c>
    </row>
    <row r="28" spans="1:17" s="44" customFormat="1" ht="12" customHeight="1" x14ac:dyDescent="0.2">
      <c r="A28" s="30" t="s">
        <v>5</v>
      </c>
      <c r="B28" s="31" t="s">
        <v>7</v>
      </c>
      <c r="C28" s="30">
        <v>57586.165000000001</v>
      </c>
      <c r="D28" s="30">
        <v>3.0000000000000001E-3</v>
      </c>
      <c r="E28" s="34">
        <f t="shared" si="0"/>
        <v>16367.861116828371</v>
      </c>
      <c r="F28" s="34">
        <f t="shared" si="1"/>
        <v>16368</v>
      </c>
      <c r="G28" s="34">
        <f t="shared" si="2"/>
        <v>-3.9815999822167214E-2</v>
      </c>
      <c r="H28" s="34"/>
      <c r="I28" s="34">
        <f t="shared" si="5"/>
        <v>-3.9815999822167214E-2</v>
      </c>
      <c r="J28" s="34"/>
      <c r="K28" s="34"/>
      <c r="L28" s="34"/>
      <c r="M28" s="34"/>
      <c r="N28" s="34"/>
      <c r="O28" s="34">
        <f t="shared" ca="1" si="3"/>
        <v>-3.7124221298307968E-2</v>
      </c>
      <c r="P28" s="34"/>
      <c r="Q28" s="35">
        <f t="shared" si="4"/>
        <v>42567.665000000001</v>
      </c>
    </row>
    <row r="29" spans="1:17" s="44" customFormat="1" ht="12" customHeight="1" x14ac:dyDescent="0.2">
      <c r="A29" s="36" t="s">
        <v>0</v>
      </c>
      <c r="B29" s="37" t="s">
        <v>7</v>
      </c>
      <c r="C29" s="36">
        <v>57980.083200000226</v>
      </c>
      <c r="D29" s="36">
        <v>2.9999999999999997E-4</v>
      </c>
      <c r="E29" s="34">
        <f t="shared" si="0"/>
        <v>17741.896911964621</v>
      </c>
      <c r="F29" s="34">
        <f t="shared" si="1"/>
        <v>17742</v>
      </c>
      <c r="G29" s="34">
        <f t="shared" si="2"/>
        <v>-2.9553999600466341E-2</v>
      </c>
      <c r="H29" s="34"/>
      <c r="I29" s="34">
        <f t="shared" si="5"/>
        <v>-2.9553999600466341E-2</v>
      </c>
      <c r="J29" s="34"/>
      <c r="K29" s="34"/>
      <c r="L29" s="34"/>
      <c r="M29" s="34"/>
      <c r="N29" s="34"/>
      <c r="O29" s="34">
        <f t="shared" ca="1" si="3"/>
        <v>-3.7231690490875498E-2</v>
      </c>
      <c r="P29" s="34"/>
      <c r="Q29" s="35">
        <f t="shared" si="4"/>
        <v>42961.583200000226</v>
      </c>
    </row>
    <row r="30" spans="1:17" s="44" customFormat="1" ht="12" customHeight="1" x14ac:dyDescent="0.2">
      <c r="A30" s="36" t="s">
        <v>0</v>
      </c>
      <c r="B30" s="37" t="s">
        <v>7</v>
      </c>
      <c r="C30" s="36">
        <v>57982.088299999945</v>
      </c>
      <c r="D30" s="36">
        <v>6.9999999999999999E-4</v>
      </c>
      <c r="E30" s="34">
        <f t="shared" si="0"/>
        <v>17748.890950758559</v>
      </c>
      <c r="F30" s="34">
        <f t="shared" si="1"/>
        <v>17749</v>
      </c>
      <c r="G30" s="34">
        <f t="shared" si="2"/>
        <v>-3.1262999880709685E-2</v>
      </c>
      <c r="H30" s="34"/>
      <c r="I30" s="34">
        <f t="shared" si="5"/>
        <v>-3.1262999880709685E-2</v>
      </c>
      <c r="J30" s="34"/>
      <c r="K30" s="34"/>
      <c r="L30" s="34"/>
      <c r="M30" s="34"/>
      <c r="N30" s="34"/>
      <c r="O30" s="34">
        <f t="shared" ca="1" si="3"/>
        <v>-3.7232238004956994E-2</v>
      </c>
      <c r="P30" s="34"/>
      <c r="Q30" s="35">
        <f t="shared" si="4"/>
        <v>42963.588299999945</v>
      </c>
    </row>
    <row r="31" spans="1:17" s="44" customFormat="1" ht="12" customHeight="1" x14ac:dyDescent="0.2">
      <c r="A31" s="36" t="s">
        <v>0</v>
      </c>
      <c r="B31" s="37" t="s">
        <v>7</v>
      </c>
      <c r="C31" s="36">
        <v>57982.946099999826</v>
      </c>
      <c r="D31" s="36">
        <v>2.0000000000000001E-4</v>
      </c>
      <c r="E31" s="34">
        <f t="shared" si="0"/>
        <v>17751.883064108246</v>
      </c>
      <c r="F31" s="34">
        <f t="shared" si="1"/>
        <v>17752</v>
      </c>
      <c r="G31" s="34">
        <f t="shared" si="2"/>
        <v>-3.3523999998578802E-2</v>
      </c>
      <c r="H31" s="34"/>
      <c r="I31" s="34">
        <f t="shared" si="5"/>
        <v>-3.3523999998578802E-2</v>
      </c>
      <c r="J31" s="34"/>
      <c r="K31" s="34"/>
      <c r="L31" s="34"/>
      <c r="M31" s="34"/>
      <c r="N31" s="34"/>
      <c r="O31" s="34">
        <f t="shared" ca="1" si="3"/>
        <v>-3.7232472653849061E-2</v>
      </c>
      <c r="P31" s="34"/>
      <c r="Q31" s="35">
        <f t="shared" si="4"/>
        <v>42964.446099999826</v>
      </c>
    </row>
    <row r="32" spans="1:17" s="44" customFormat="1" ht="12" customHeight="1" x14ac:dyDescent="0.2">
      <c r="A32" s="36" t="s">
        <v>0</v>
      </c>
      <c r="B32" s="37" t="s">
        <v>7</v>
      </c>
      <c r="C32" s="36">
        <v>57988.107600000221</v>
      </c>
      <c r="D32" s="36">
        <v>2.0000000000000001E-4</v>
      </c>
      <c r="E32" s="34">
        <f t="shared" si="0"/>
        <v>17769.887019643011</v>
      </c>
      <c r="F32" s="34">
        <f t="shared" si="1"/>
        <v>17770</v>
      </c>
      <c r="G32" s="34">
        <f t="shared" si="2"/>
        <v>-3.2389999600127339E-2</v>
      </c>
      <c r="H32" s="34"/>
      <c r="I32" s="34">
        <f t="shared" si="5"/>
        <v>-3.2389999600127339E-2</v>
      </c>
      <c r="J32" s="34"/>
      <c r="K32" s="34"/>
      <c r="L32" s="34"/>
      <c r="M32" s="34"/>
      <c r="N32" s="34"/>
      <c r="O32" s="34">
        <f t="shared" ca="1" si="3"/>
        <v>-3.7233880547201476E-2</v>
      </c>
      <c r="P32" s="34"/>
      <c r="Q32" s="35">
        <f t="shared" si="4"/>
        <v>42969.607600000221</v>
      </c>
    </row>
    <row r="33" spans="1:20" s="44" customFormat="1" ht="12" customHeight="1" x14ac:dyDescent="0.2">
      <c r="A33" s="36" t="s">
        <v>1</v>
      </c>
      <c r="B33" s="37" t="s">
        <v>8</v>
      </c>
      <c r="C33" s="36">
        <v>58321.963600000003</v>
      </c>
      <c r="D33" s="36">
        <v>2E-3</v>
      </c>
      <c r="E33" s="34">
        <f t="shared" si="0"/>
        <v>18934.418372650929</v>
      </c>
      <c r="F33" s="34">
        <f t="shared" si="1"/>
        <v>18934.5</v>
      </c>
      <c r="G33" s="34">
        <f t="shared" si="2"/>
        <v>-2.3401499820465688E-2</v>
      </c>
      <c r="H33" s="34"/>
      <c r="I33" s="34">
        <f t="shared" si="5"/>
        <v>-2.3401499820465688E-2</v>
      </c>
      <c r="J33" s="34"/>
      <c r="K33" s="34"/>
      <c r="L33" s="34"/>
      <c r="M33" s="34"/>
      <c r="N33" s="34"/>
      <c r="O33" s="34">
        <f t="shared" ca="1" si="3"/>
        <v>-3.7324963425472861E-2</v>
      </c>
      <c r="P33" s="34"/>
      <c r="Q33" s="35">
        <f t="shared" si="4"/>
        <v>43303.463600000003</v>
      </c>
    </row>
    <row r="34" spans="1:20" s="44" customFormat="1" ht="12" customHeight="1" x14ac:dyDescent="0.2">
      <c r="A34" s="36" t="s">
        <v>1</v>
      </c>
      <c r="B34" s="37" t="s">
        <v>7</v>
      </c>
      <c r="C34" s="36">
        <v>58322.1054</v>
      </c>
      <c r="D34" s="36">
        <v>2E-3</v>
      </c>
      <c r="E34" s="34">
        <f t="shared" si="0"/>
        <v>18934.912988730481</v>
      </c>
      <c r="F34" s="34">
        <f t="shared" si="1"/>
        <v>18935</v>
      </c>
      <c r="G34" s="34">
        <f t="shared" si="2"/>
        <v>-2.4944999822764657E-2</v>
      </c>
      <c r="H34" s="34"/>
      <c r="I34" s="34">
        <f t="shared" si="5"/>
        <v>-2.4944999822764657E-2</v>
      </c>
      <c r="J34" s="34"/>
      <c r="K34" s="34"/>
      <c r="L34" s="34"/>
      <c r="M34" s="34"/>
      <c r="N34" s="34"/>
      <c r="O34" s="34">
        <f t="shared" ca="1" si="3"/>
        <v>-3.7325002533621539E-2</v>
      </c>
      <c r="P34" s="34"/>
      <c r="Q34" s="35">
        <f t="shared" si="4"/>
        <v>43303.6054</v>
      </c>
    </row>
    <row r="35" spans="1:20" s="44" customFormat="1" ht="12" customHeight="1" x14ac:dyDescent="0.2">
      <c r="A35" s="36" t="s">
        <v>1</v>
      </c>
      <c r="B35" s="37" t="s">
        <v>8</v>
      </c>
      <c r="C35" s="36">
        <v>58322.249199999998</v>
      </c>
      <c r="D35" s="36">
        <v>2E-3</v>
      </c>
      <c r="E35" s="34">
        <f t="shared" si="0"/>
        <v>18935.414581059387</v>
      </c>
      <c r="F35" s="34">
        <f t="shared" si="1"/>
        <v>18935.5</v>
      </c>
      <c r="G35" s="34">
        <f t="shared" si="2"/>
        <v>-2.4488499824656174E-2</v>
      </c>
      <c r="H35" s="34"/>
      <c r="I35" s="34">
        <f t="shared" si="5"/>
        <v>-2.4488499824656174E-2</v>
      </c>
      <c r="J35" s="34"/>
      <c r="K35" s="34"/>
      <c r="L35" s="34"/>
      <c r="M35" s="34"/>
      <c r="N35" s="34"/>
      <c r="O35" s="34">
        <f t="shared" ca="1" si="3"/>
        <v>-3.7325041641770217E-2</v>
      </c>
      <c r="P35" s="34"/>
      <c r="Q35" s="35">
        <f t="shared" si="4"/>
        <v>43303.749199999998</v>
      </c>
    </row>
    <row r="36" spans="1:20" s="44" customFormat="1" ht="12" customHeight="1" x14ac:dyDescent="0.2">
      <c r="A36" s="38" t="s">
        <v>51</v>
      </c>
      <c r="B36" s="39" t="s">
        <v>8</v>
      </c>
      <c r="C36" s="40">
        <v>58686.053520000074</v>
      </c>
      <c r="D36" s="38">
        <v>1.4599999999999999E-3</v>
      </c>
      <c r="E36" s="34">
        <f t="shared" si="0"/>
        <v>20204.409408170752</v>
      </c>
      <c r="F36" s="34">
        <f t="shared" si="1"/>
        <v>20204.5</v>
      </c>
      <c r="G36" s="34">
        <f t="shared" si="2"/>
        <v>-2.5971499751904048E-2</v>
      </c>
      <c r="H36" s="34"/>
      <c r="I36" s="34">
        <f t="shared" si="5"/>
        <v>-2.5971499751904048E-2</v>
      </c>
      <c r="J36" s="34"/>
      <c r="K36" s="34"/>
      <c r="L36" s="34"/>
      <c r="M36" s="34"/>
      <c r="N36" s="34"/>
      <c r="O36" s="34">
        <f t="shared" ca="1" si="3"/>
        <v>-3.7424298123115339E-2</v>
      </c>
      <c r="P36" s="34"/>
      <c r="Q36" s="35">
        <f t="shared" si="4"/>
        <v>43667.553520000074</v>
      </c>
    </row>
    <row r="37" spans="1:20" s="44" customFormat="1" ht="12" customHeight="1" x14ac:dyDescent="0.2">
      <c r="A37" s="41" t="s">
        <v>54</v>
      </c>
      <c r="B37" s="51" t="s">
        <v>7</v>
      </c>
      <c r="C37" s="41">
        <v>59036.519337074365</v>
      </c>
      <c r="D37" s="41">
        <v>5.6889999999999996E-3</v>
      </c>
      <c r="E37" s="34">
        <f t="shared" si="0"/>
        <v>21426.877874038724</v>
      </c>
      <c r="F37" s="34">
        <f t="shared" si="1"/>
        <v>21427</v>
      </c>
      <c r="G37" s="34">
        <f t="shared" si="2"/>
        <v>-3.5011925458093174E-2</v>
      </c>
      <c r="H37" s="34"/>
      <c r="J37" s="34">
        <f t="shared" ref="J37:J42" si="6">+G37</f>
        <v>-3.5011925458093174E-2</v>
      </c>
      <c r="K37" s="34"/>
      <c r="L37" s="34"/>
      <c r="M37" s="34"/>
      <c r="N37" s="34"/>
      <c r="O37" s="34">
        <f t="shared" ca="1" si="3"/>
        <v>-3.7519917546633391E-2</v>
      </c>
      <c r="P37" s="34"/>
      <c r="Q37" s="35">
        <f t="shared" si="4"/>
        <v>44018.019337074365</v>
      </c>
      <c r="T37" s="52" t="s">
        <v>53</v>
      </c>
    </row>
    <row r="38" spans="1:20" s="44" customFormat="1" ht="12" customHeight="1" x14ac:dyDescent="0.2">
      <c r="A38" s="41" t="s">
        <v>54</v>
      </c>
      <c r="B38" s="51" t="s">
        <v>8</v>
      </c>
      <c r="C38" s="41">
        <v>59036.664847076871</v>
      </c>
      <c r="D38" s="41">
        <v>2.5479999999999999E-3</v>
      </c>
      <c r="E38" s="34">
        <f t="shared" si="0"/>
        <v>21427.385431069582</v>
      </c>
      <c r="F38" s="34">
        <f t="shared" si="1"/>
        <v>21427.5</v>
      </c>
      <c r="G38" s="34">
        <f t="shared" si="2"/>
        <v>-3.284542295295978E-2</v>
      </c>
      <c r="H38" s="34"/>
      <c r="J38" s="34">
        <f t="shared" si="6"/>
        <v>-3.284542295295978E-2</v>
      </c>
      <c r="K38" s="34"/>
      <c r="L38" s="34"/>
      <c r="M38" s="34"/>
      <c r="N38" s="34"/>
      <c r="O38" s="34">
        <f t="shared" ca="1" si="3"/>
        <v>-3.7519956654782069E-2</v>
      </c>
      <c r="P38" s="34"/>
      <c r="Q38" s="35">
        <f t="shared" si="4"/>
        <v>44018.164847076871</v>
      </c>
      <c r="T38" s="52" t="s">
        <v>53</v>
      </c>
    </row>
    <row r="39" spans="1:20" s="44" customFormat="1" ht="12" customHeight="1" x14ac:dyDescent="0.2">
      <c r="A39" s="41" t="s">
        <v>54</v>
      </c>
      <c r="B39" s="51" t="s">
        <v>7</v>
      </c>
      <c r="C39" s="41">
        <v>59047.699866974726</v>
      </c>
      <c r="D39" s="41">
        <v>5.3429999999999997E-3</v>
      </c>
      <c r="E39" s="34">
        <f t="shared" si="0"/>
        <v>21465.87695631438</v>
      </c>
      <c r="F39" s="34">
        <f t="shared" si="1"/>
        <v>21466</v>
      </c>
      <c r="G39" s="34">
        <f t="shared" si="2"/>
        <v>-3.5275025096780155E-2</v>
      </c>
      <c r="H39" s="34"/>
      <c r="J39" s="34">
        <f t="shared" si="6"/>
        <v>-3.5275025096780155E-2</v>
      </c>
      <c r="K39" s="34"/>
      <c r="L39" s="34"/>
      <c r="M39" s="34"/>
      <c r="N39" s="34"/>
      <c r="O39" s="34">
        <f t="shared" ca="1" si="3"/>
        <v>-3.7522967982230288E-2</v>
      </c>
      <c r="P39" s="34"/>
      <c r="Q39" s="35">
        <f t="shared" si="4"/>
        <v>44029.199866974726</v>
      </c>
      <c r="T39" s="52" t="s">
        <v>53</v>
      </c>
    </row>
    <row r="40" spans="1:20" s="44" customFormat="1" ht="12" customHeight="1" x14ac:dyDescent="0.2">
      <c r="A40" s="41" t="s">
        <v>54</v>
      </c>
      <c r="B40" s="51" t="s">
        <v>8</v>
      </c>
      <c r="C40" s="41">
        <v>59047.844676976558</v>
      </c>
      <c r="D40" s="41">
        <v>3.5769999999999999E-3</v>
      </c>
      <c r="E40" s="34">
        <f t="shared" si="0"/>
        <v>21466.382071655611</v>
      </c>
      <c r="F40" s="34">
        <f t="shared" si="1"/>
        <v>21466.5</v>
      </c>
      <c r="G40" s="34">
        <f t="shared" si="2"/>
        <v>-3.3808523265179247E-2</v>
      </c>
      <c r="H40" s="34"/>
      <c r="J40" s="34">
        <f t="shared" si="6"/>
        <v>-3.3808523265179247E-2</v>
      </c>
      <c r="K40" s="34"/>
      <c r="L40" s="34"/>
      <c r="M40" s="34"/>
      <c r="N40" s="34"/>
      <c r="O40" s="34">
        <f t="shared" ca="1" si="3"/>
        <v>-3.7523007090378965E-2</v>
      </c>
      <c r="P40" s="34"/>
      <c r="Q40" s="35">
        <f t="shared" si="4"/>
        <v>44029.344676976558</v>
      </c>
      <c r="T40" s="52" t="s">
        <v>53</v>
      </c>
    </row>
    <row r="41" spans="1:20" s="44" customFormat="1" ht="12" customHeight="1" x14ac:dyDescent="0.2">
      <c r="A41" s="41" t="s">
        <v>54</v>
      </c>
      <c r="B41" s="51" t="s">
        <v>7</v>
      </c>
      <c r="C41" s="41">
        <v>59060.314587321598</v>
      </c>
      <c r="D41" s="41">
        <v>8.7559999999999999E-3</v>
      </c>
      <c r="E41" s="34">
        <f t="shared" si="0"/>
        <v>21509.878673681655</v>
      </c>
      <c r="F41" s="34">
        <f t="shared" si="1"/>
        <v>21510</v>
      </c>
      <c r="G41" s="34">
        <f t="shared" si="2"/>
        <v>-3.478267822356429E-2</v>
      </c>
      <c r="H41" s="34"/>
      <c r="J41" s="34">
        <f t="shared" si="6"/>
        <v>-3.478267822356429E-2</v>
      </c>
      <c r="K41" s="34"/>
      <c r="L41" s="34"/>
      <c r="M41" s="34"/>
      <c r="N41" s="34"/>
      <c r="O41" s="34">
        <f t="shared" ca="1" si="3"/>
        <v>-3.7526409499313962E-2</v>
      </c>
      <c r="P41" s="34"/>
      <c r="Q41" s="35">
        <f t="shared" si="4"/>
        <v>44041.814587321598</v>
      </c>
      <c r="T41" s="52" t="s">
        <v>53</v>
      </c>
    </row>
    <row r="42" spans="1:20" s="44" customFormat="1" ht="12" customHeight="1" x14ac:dyDescent="0.2">
      <c r="A42" s="41" t="s">
        <v>54</v>
      </c>
      <c r="B42" s="51" t="s">
        <v>8</v>
      </c>
      <c r="C42" s="41">
        <v>59060.458937332034</v>
      </c>
      <c r="D42" s="41">
        <v>2.4290000000000002E-3</v>
      </c>
      <c r="E42" s="34">
        <f t="shared" si="0"/>
        <v>21510.382184515547</v>
      </c>
      <c r="F42" s="34">
        <f t="shared" si="1"/>
        <v>21510.5</v>
      </c>
      <c r="G42" s="34">
        <f t="shared" si="2"/>
        <v>-3.3776167794712819E-2</v>
      </c>
      <c r="H42" s="34"/>
      <c r="J42" s="34">
        <f t="shared" si="6"/>
        <v>-3.3776167794712819E-2</v>
      </c>
      <c r="K42" s="34"/>
      <c r="L42" s="34"/>
      <c r="M42" s="34"/>
      <c r="N42" s="34"/>
      <c r="O42" s="34">
        <f t="shared" ca="1" si="3"/>
        <v>-3.752644860746264E-2</v>
      </c>
      <c r="P42" s="34"/>
      <c r="Q42" s="35">
        <f t="shared" si="4"/>
        <v>44041.958937332034</v>
      </c>
      <c r="T42" s="52" t="s">
        <v>53</v>
      </c>
    </row>
    <row r="43" spans="1:20" s="44" customFormat="1" ht="12" customHeight="1" x14ac:dyDescent="0.2">
      <c r="A43" s="41" t="s">
        <v>52</v>
      </c>
      <c r="B43" s="42" t="s">
        <v>7</v>
      </c>
      <c r="C43" s="41">
        <v>60155.147609999869</v>
      </c>
      <c r="D43" s="43">
        <v>1.6999999999999999E-3</v>
      </c>
      <c r="E43" s="34">
        <f t="shared" si="0"/>
        <v>25328.792760048567</v>
      </c>
      <c r="F43" s="34">
        <f t="shared" si="1"/>
        <v>25329</v>
      </c>
      <c r="G43" s="34">
        <f t="shared" si="2"/>
        <v>-5.9412999959022272E-2</v>
      </c>
      <c r="H43" s="34"/>
      <c r="I43" s="34">
        <f>+G43</f>
        <v>-5.9412999959022272E-2</v>
      </c>
      <c r="J43" s="34"/>
      <c r="K43" s="34"/>
      <c r="L43" s="34"/>
      <c r="M43" s="34"/>
      <c r="N43" s="34"/>
      <c r="O43" s="34">
        <f t="shared" ca="1" si="3"/>
        <v>-3.7825117538917596E-2</v>
      </c>
      <c r="P43" s="34"/>
      <c r="Q43" s="35">
        <f t="shared" si="4"/>
        <v>45136.647609999869</v>
      </c>
      <c r="T43" s="52" t="s">
        <v>53</v>
      </c>
    </row>
    <row r="44" spans="1:20" s="44" customFormat="1" ht="12" customHeight="1" x14ac:dyDescent="0.2">
      <c r="A44" s="41" t="s">
        <v>52</v>
      </c>
      <c r="B44" s="42" t="s">
        <v>8</v>
      </c>
      <c r="C44" s="41">
        <v>60155.290651000105</v>
      </c>
      <c r="D44" s="43">
        <v>1.6000000000000001E-3</v>
      </c>
      <c r="E44" s="34">
        <f t="shared" si="0"/>
        <v>25329.291704891675</v>
      </c>
      <c r="F44" s="34">
        <f t="shared" si="1"/>
        <v>25329.5</v>
      </c>
      <c r="G44" s="34">
        <f t="shared" si="2"/>
        <v>-5.9715499723097309E-2</v>
      </c>
      <c r="H44" s="34"/>
      <c r="I44" s="34">
        <f>+G44</f>
        <v>-5.9715499723097309E-2</v>
      </c>
      <c r="J44" s="34"/>
      <c r="K44" s="34"/>
      <c r="L44" s="34"/>
      <c r="M44" s="34"/>
      <c r="N44" s="34"/>
      <c r="O44" s="34">
        <f t="shared" ca="1" si="3"/>
        <v>-3.7825156647066274E-2</v>
      </c>
      <c r="P44" s="34"/>
      <c r="Q44" s="35">
        <f t="shared" si="4"/>
        <v>45136.790651000105</v>
      </c>
      <c r="T44" s="52" t="s">
        <v>53</v>
      </c>
    </row>
    <row r="45" spans="1:20" s="44" customFormat="1" ht="12" customHeight="1" x14ac:dyDescent="0.2">
      <c r="C45" s="49"/>
      <c r="D45" s="49"/>
    </row>
    <row r="46" spans="1:20" s="44" customFormat="1" ht="12" customHeight="1" x14ac:dyDescent="0.2">
      <c r="C46" s="49"/>
      <c r="D46" s="49"/>
    </row>
    <row r="47" spans="1:20" s="44" customFormat="1" ht="12" customHeight="1" x14ac:dyDescent="0.2">
      <c r="C47" s="49"/>
      <c r="D47" s="49"/>
    </row>
    <row r="48" spans="1:20" s="44" customFormat="1" ht="12" customHeight="1" x14ac:dyDescent="0.2">
      <c r="C48" s="49"/>
      <c r="D48" s="49"/>
    </row>
    <row r="49" spans="3:4" s="44" customFormat="1" ht="12" customHeight="1" x14ac:dyDescent="0.2">
      <c r="C49" s="49"/>
      <c r="D49" s="4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S60">
    <sortCondition ref="C21:C60"/>
  </sortState>
  <phoneticPr fontId="8" type="noConversion"/>
  <hyperlinks>
    <hyperlink ref="J63008" r:id="rId1" display="http://vsolj.cetus-net.org/bulletin.html" xr:uid="{00000000-0004-0000-0000-000000000000}"/>
    <hyperlink ref="J63001" r:id="rId2" display="http://vsolj.cetus-net.org/bulletin.html" xr:uid="{00000000-0004-0000-0000-000001000000}"/>
    <hyperlink ref="AR498" r:id="rId3" display="http://cdsbib.u-strasbg.fr/cgi-bin/cdsbib?1990RMxAA..21..381G" xr:uid="{00000000-0004-0000-0000-000002000000}"/>
    <hyperlink ref="AR501" r:id="rId4" display="http://cdsbib.u-strasbg.fr/cgi-bin/cdsbib?1990RMxAA..21..381G" xr:uid="{00000000-0004-0000-0000-000003000000}"/>
    <hyperlink ref="AR499" r:id="rId5" display="http://cdsbib.u-strasbg.fr/cgi-bin/cdsbib?1990RMxAA..21..381G" xr:uid="{00000000-0004-0000-0000-000004000000}"/>
    <hyperlink ref="AR477" r:id="rId6" display="http://cdsbib.u-strasbg.fr/cgi-bin/cdsbib?1990RMxAA..21..381G" xr:uid="{00000000-0004-0000-0000-000005000000}"/>
    <hyperlink ref="K63008" r:id="rId7" display="http://vsolj.cetus-net.org/bulletin.html" xr:uid="{00000000-0004-0000-0000-000006000000}"/>
    <hyperlink ref="AS611" r:id="rId8" display="http://cdsbib.u-strasbg.fr/cgi-bin/cdsbib?1990RMxAA..21..381G" xr:uid="{00000000-0004-0000-0000-000007000000}"/>
    <hyperlink ref="AS64416" r:id="rId9" display="http://cdsbib.u-strasbg.fr/cgi-bin/cdsbib?1990RMxAA..21..381G" xr:uid="{00000000-0004-0000-0000-000008000000}"/>
    <hyperlink ref="AS612" r:id="rId10" display="http://cdsbib.u-strasbg.fr/cgi-bin/cdsbib?1990RMxAA..21..381G" xr:uid="{00000000-0004-0000-0000-000009000000}"/>
    <hyperlink ref="J63005" r:id="rId11" display="https://www.aavso.org/ejaavso" xr:uid="{00000000-0004-0000-0000-00000A000000}"/>
  </hyperlinks>
  <pageMargins left="0.75" right="0.75" top="1" bottom="1" header="0.5" footer="0.5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940"/>
  <sheetViews>
    <sheetView workbookViewId="0">
      <pane xSplit="14" ySplit="21" topLeftCell="O2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28515625" customWidth="1"/>
  </cols>
  <sheetData>
    <row r="1" spans="1:20" ht="20.25" x14ac:dyDescent="0.2">
      <c r="A1" s="27" t="s">
        <v>6</v>
      </c>
      <c r="T1" s="45" t="s">
        <v>53</v>
      </c>
    </row>
    <row r="2" spans="1:20" x14ac:dyDescent="0.2">
      <c r="A2" t="s">
        <v>31</v>
      </c>
      <c r="B2" t="s">
        <v>44</v>
      </c>
      <c r="C2" s="2"/>
      <c r="D2" s="2"/>
      <c r="T2" s="46" t="s">
        <v>52</v>
      </c>
    </row>
    <row r="3" spans="1:20" ht="13.5" thickBot="1" x14ac:dyDescent="0.25">
      <c r="T3" s="46" t="s">
        <v>54</v>
      </c>
    </row>
    <row r="4" spans="1:20" ht="14.25" thickTop="1" thickBot="1" x14ac:dyDescent="0.25">
      <c r="A4" s="29" t="s">
        <v>45</v>
      </c>
      <c r="C4" s="7">
        <v>52893.711999999825</v>
      </c>
      <c r="D4" s="8">
        <v>0.28668700000000003</v>
      </c>
      <c r="T4" s="47"/>
    </row>
    <row r="5" spans="1:20" ht="13.5" thickTop="1" x14ac:dyDescent="0.2">
      <c r="A5" s="10" t="s">
        <v>38</v>
      </c>
      <c r="B5" s="11"/>
      <c r="C5" s="12">
        <v>-9.5</v>
      </c>
      <c r="D5" s="11" t="s">
        <v>39</v>
      </c>
      <c r="T5" s="48"/>
    </row>
    <row r="6" spans="1:20" x14ac:dyDescent="0.2">
      <c r="A6" s="4" t="s">
        <v>9</v>
      </c>
    </row>
    <row r="7" spans="1:20" x14ac:dyDescent="0.2">
      <c r="A7" t="s">
        <v>10</v>
      </c>
      <c r="C7">
        <f>+C4</f>
        <v>52893.711999999825</v>
      </c>
    </row>
    <row r="8" spans="1:20" x14ac:dyDescent="0.2">
      <c r="A8" t="s">
        <v>11</v>
      </c>
      <c r="C8">
        <f>+D4</f>
        <v>0.28668700000000003</v>
      </c>
    </row>
    <row r="9" spans="1:20" x14ac:dyDescent="0.2">
      <c r="A9" s="25" t="s">
        <v>43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20" ht="13.5" thickBot="1" x14ac:dyDescent="0.25">
      <c r="A10" s="11"/>
      <c r="B10" s="11"/>
      <c r="C10" s="3" t="s">
        <v>27</v>
      </c>
      <c r="D10" s="3" t="s">
        <v>28</v>
      </c>
      <c r="E10" s="11"/>
    </row>
    <row r="11" spans="1:20" x14ac:dyDescent="0.2">
      <c r="A11" s="11" t="s">
        <v>23</v>
      </c>
      <c r="B11" s="11"/>
      <c r="C11" s="22">
        <f ca="1">INTERCEPT(INDIRECT($D$9):G992,INDIRECT($C$9):F992)</f>
        <v>0.1074994839477818</v>
      </c>
      <c r="D11" s="2"/>
      <c r="E11" s="11"/>
    </row>
    <row r="12" spans="1:20" x14ac:dyDescent="0.2">
      <c r="A12" s="11" t="s">
        <v>24</v>
      </c>
      <c r="B12" s="11"/>
      <c r="C12" s="22">
        <f ca="1">SLOPE(INDIRECT($D$9):G992,INDIRECT($C$9):F992)</f>
        <v>-7.8216297330939805E-8</v>
      </c>
      <c r="D12" s="2"/>
      <c r="E12" s="11"/>
    </row>
    <row r="13" spans="1:20" x14ac:dyDescent="0.2">
      <c r="A13" s="11" t="s">
        <v>26</v>
      </c>
      <c r="B13" s="11"/>
      <c r="C13" s="2" t="s">
        <v>21</v>
      </c>
    </row>
    <row r="14" spans="1:20" x14ac:dyDescent="0.2">
      <c r="A14" s="11"/>
      <c r="B14" s="11"/>
      <c r="C14" s="11"/>
    </row>
    <row r="15" spans="1:20" x14ac:dyDescent="0.2">
      <c r="A15" s="13" t="s">
        <v>25</v>
      </c>
      <c r="B15" s="11"/>
      <c r="C15" s="14">
        <f ca="1">(C7+C11)+(C8+C12)*INT(MAX(F21:F3533))</f>
        <v>60155.312541343184</v>
      </c>
      <c r="E15" s="15" t="s">
        <v>48</v>
      </c>
      <c r="F15" s="12">
        <v>1</v>
      </c>
    </row>
    <row r="16" spans="1:20" x14ac:dyDescent="0.2">
      <c r="A16" s="17" t="s">
        <v>12</v>
      </c>
      <c r="B16" s="11"/>
      <c r="C16" s="18">
        <f ca="1">+C8+C12</f>
        <v>0.2866869217837027</v>
      </c>
      <c r="E16" s="15" t="s">
        <v>40</v>
      </c>
      <c r="F16" s="16">
        <f ca="1">NOW()+15018.5+$C$5/24</f>
        <v>60325.778377893519</v>
      </c>
    </row>
    <row r="17" spans="1:17" ht="13.5" thickBot="1" x14ac:dyDescent="0.25">
      <c r="A17" s="15" t="s">
        <v>37</v>
      </c>
      <c r="B17" s="11"/>
      <c r="C17" s="11">
        <f>COUNT(C21:C2191)</f>
        <v>24</v>
      </c>
      <c r="E17" s="15" t="s">
        <v>49</v>
      </c>
      <c r="F17" s="16">
        <f ca="1">ROUND(2*(F16-$C$7)/$C$8,0)/2+F15</f>
        <v>25925</v>
      </c>
    </row>
    <row r="18" spans="1:17" ht="14.25" thickTop="1" thickBot="1" x14ac:dyDescent="0.25">
      <c r="A18" s="17" t="s">
        <v>13</v>
      </c>
      <c r="B18" s="11"/>
      <c r="C18" s="20">
        <f ca="1">+C15</f>
        <v>60155.312541343184</v>
      </c>
      <c r="D18" s="21">
        <f ca="1">+C16</f>
        <v>0.2866869217837027</v>
      </c>
      <c r="E18" s="15" t="s">
        <v>41</v>
      </c>
      <c r="F18" s="24">
        <f ca="1">ROUND(2*(F16-$C$15)/$C$16,0)/2+F15</f>
        <v>595.5</v>
      </c>
    </row>
    <row r="19" spans="1:17" ht="13.5" thickTop="1" x14ac:dyDescent="0.2">
      <c r="E19" s="15" t="s">
        <v>42</v>
      </c>
      <c r="F19" s="19">
        <f ca="1">+$C$15+$C$16*F18-15018.5-$C$5/24</f>
        <v>45307.930436598712</v>
      </c>
    </row>
    <row r="20" spans="1:17" ht="13.5" thickBot="1" x14ac:dyDescent="0.25">
      <c r="A20" s="3" t="s">
        <v>14</v>
      </c>
      <c r="B20" s="3" t="s">
        <v>15</v>
      </c>
      <c r="C20" s="3" t="s">
        <v>16</v>
      </c>
      <c r="D20" s="3" t="s">
        <v>20</v>
      </c>
      <c r="E20" s="3" t="s">
        <v>17</v>
      </c>
      <c r="F20" s="3" t="s">
        <v>18</v>
      </c>
      <c r="G20" s="3" t="s">
        <v>19</v>
      </c>
      <c r="H20" s="6" t="s">
        <v>4</v>
      </c>
      <c r="I20" s="6" t="s">
        <v>50</v>
      </c>
      <c r="J20" s="6" t="s">
        <v>2</v>
      </c>
      <c r="K20" s="6" t="s">
        <v>3</v>
      </c>
      <c r="L20" s="6" t="s">
        <v>55</v>
      </c>
      <c r="M20" s="6" t="s">
        <v>34</v>
      </c>
      <c r="N20" s="6" t="s">
        <v>35</v>
      </c>
      <c r="O20" s="6" t="s">
        <v>30</v>
      </c>
      <c r="P20" s="5" t="s">
        <v>29</v>
      </c>
      <c r="Q20" s="3" t="s">
        <v>22</v>
      </c>
    </row>
    <row r="21" spans="1:17" x14ac:dyDescent="0.2">
      <c r="A21" s="28" t="s">
        <v>46</v>
      </c>
      <c r="C21" s="9">
        <v>52893.711999999825</v>
      </c>
      <c r="D21" s="9" t="s">
        <v>21</v>
      </c>
      <c r="E21">
        <f t="shared" ref="E21:E44" si="0">+(C21-C$7)/C$8</f>
        <v>0</v>
      </c>
      <c r="F21">
        <f>ROUND(2*E21,0)/2</f>
        <v>0</v>
      </c>
      <c r="G21">
        <f t="shared" ref="G21:G44" si="1">+C21-(C$7+F21*C$8)</f>
        <v>0</v>
      </c>
      <c r="I21">
        <f>+G21</f>
        <v>0</v>
      </c>
      <c r="O21">
        <f t="shared" ref="O21:O44" ca="1" si="2">+C$11+C$12*$F21</f>
        <v>0.1074994839477818</v>
      </c>
      <c r="Q21" s="1">
        <f t="shared" ref="Q21:Q44" si="3">+C21-15018.5</f>
        <v>37875.211999999825</v>
      </c>
    </row>
    <row r="22" spans="1:17" s="34" customFormat="1" x14ac:dyDescent="0.2">
      <c r="A22" s="32" t="s">
        <v>47</v>
      </c>
      <c r="B22" s="33"/>
      <c r="C22" s="32">
        <v>56883.919000000227</v>
      </c>
      <c r="D22" s="32">
        <v>2E-3</v>
      </c>
      <c r="E22" s="34">
        <f t="shared" si="0"/>
        <v>13918.33951312896</v>
      </c>
      <c r="F22" s="34">
        <f t="shared" ref="F22:F44" si="4">ROUND(2*E22,0)/2-0.5</f>
        <v>13918</v>
      </c>
      <c r="G22" s="34">
        <f t="shared" si="1"/>
        <v>9.7334000398404896E-2</v>
      </c>
      <c r="J22" s="34">
        <f t="shared" ref="J22:J28" si="5">+G22</f>
        <v>9.7334000398404896E-2</v>
      </c>
      <c r="O22" s="34">
        <f t="shared" ca="1" si="2"/>
        <v>0.10641086952152978</v>
      </c>
      <c r="Q22" s="35">
        <f t="shared" si="3"/>
        <v>41865.419000000227</v>
      </c>
    </row>
    <row r="23" spans="1:17" s="34" customFormat="1" x14ac:dyDescent="0.2">
      <c r="A23" s="32" t="s">
        <v>47</v>
      </c>
      <c r="B23" s="33"/>
      <c r="C23" s="32">
        <v>56884.061999999918</v>
      </c>
      <c r="D23" s="32">
        <v>2E-3</v>
      </c>
      <c r="E23" s="34">
        <f t="shared" si="0"/>
        <v>13918.838314957053</v>
      </c>
      <c r="F23" s="34">
        <f t="shared" si="4"/>
        <v>13918.5</v>
      </c>
      <c r="G23" s="34">
        <f t="shared" si="1"/>
        <v>9.6990500096580945E-2</v>
      </c>
      <c r="J23" s="34">
        <f t="shared" si="5"/>
        <v>9.6990500096580945E-2</v>
      </c>
      <c r="O23" s="34">
        <f t="shared" ca="1" si="2"/>
        <v>0.10641083041338112</v>
      </c>
      <c r="Q23" s="35">
        <f t="shared" si="3"/>
        <v>41865.561999999918</v>
      </c>
    </row>
    <row r="24" spans="1:17" s="34" customFormat="1" x14ac:dyDescent="0.2">
      <c r="A24" s="32" t="s">
        <v>47</v>
      </c>
      <c r="B24" s="33"/>
      <c r="C24" s="32">
        <v>56884.205000000075</v>
      </c>
      <c r="D24" s="32">
        <v>2E-3</v>
      </c>
      <c r="E24" s="34">
        <f t="shared" si="0"/>
        <v>13919.337116786772</v>
      </c>
      <c r="F24" s="34">
        <f t="shared" si="4"/>
        <v>13919</v>
      </c>
      <c r="G24" s="34">
        <f t="shared" si="1"/>
        <v>9.6647000245866366E-2</v>
      </c>
      <c r="J24" s="34">
        <f t="shared" si="5"/>
        <v>9.6647000245866366E-2</v>
      </c>
      <c r="O24" s="34">
        <f t="shared" ca="1" si="2"/>
        <v>0.10641079130523245</v>
      </c>
      <c r="Q24" s="35">
        <f t="shared" si="3"/>
        <v>41865.705000000075</v>
      </c>
    </row>
    <row r="25" spans="1:17" s="34" customFormat="1" x14ac:dyDescent="0.2">
      <c r="A25" s="32" t="s">
        <v>47</v>
      </c>
      <c r="B25" s="33"/>
      <c r="C25" s="32">
        <v>56892.089999999851</v>
      </c>
      <c r="D25" s="32">
        <v>3.0000000000000001E-3</v>
      </c>
      <c r="E25" s="34">
        <f t="shared" si="0"/>
        <v>13946.840979884075</v>
      </c>
      <c r="F25" s="34">
        <f t="shared" si="4"/>
        <v>13946.5</v>
      </c>
      <c r="G25" s="34">
        <f t="shared" si="1"/>
        <v>9.775450002780417E-2</v>
      </c>
      <c r="J25" s="34">
        <f t="shared" si="5"/>
        <v>9.775450002780417E-2</v>
      </c>
      <c r="O25" s="34">
        <f t="shared" ca="1" si="2"/>
        <v>0.10640864035705586</v>
      </c>
      <c r="Q25" s="35">
        <f t="shared" si="3"/>
        <v>41873.589999999851</v>
      </c>
    </row>
    <row r="26" spans="1:17" s="34" customFormat="1" x14ac:dyDescent="0.2">
      <c r="A26" s="32" t="s">
        <v>47</v>
      </c>
      <c r="B26" s="33"/>
      <c r="C26" s="32">
        <v>56892.231999999844</v>
      </c>
      <c r="D26" s="32">
        <v>2E-3</v>
      </c>
      <c r="E26" s="34">
        <f t="shared" si="0"/>
        <v>13947.336293588542</v>
      </c>
      <c r="F26" s="34">
        <f t="shared" si="4"/>
        <v>13947</v>
      </c>
      <c r="G26" s="34">
        <f t="shared" si="1"/>
        <v>9.6411000020452775E-2</v>
      </c>
      <c r="J26" s="34">
        <f t="shared" si="5"/>
        <v>9.6411000020452775E-2</v>
      </c>
      <c r="O26" s="34">
        <f t="shared" ca="1" si="2"/>
        <v>0.10640860124890719</v>
      </c>
      <c r="Q26" s="35">
        <f t="shared" si="3"/>
        <v>41873.731999999844</v>
      </c>
    </row>
    <row r="27" spans="1:17" x14ac:dyDescent="0.2">
      <c r="A27" s="30" t="s">
        <v>5</v>
      </c>
      <c r="B27" s="31" t="s">
        <v>8</v>
      </c>
      <c r="C27" s="30">
        <v>57586.025000000001</v>
      </c>
      <c r="D27" s="30">
        <v>3.0000000000000001E-3</v>
      </c>
      <c r="E27" s="34">
        <f t="shared" si="0"/>
        <v>16367.37277937324</v>
      </c>
      <c r="F27" s="34">
        <f t="shared" si="4"/>
        <v>16367</v>
      </c>
      <c r="G27" s="34">
        <f t="shared" si="1"/>
        <v>0.10687100017821649</v>
      </c>
      <c r="H27" s="34"/>
      <c r="J27" s="34">
        <f t="shared" si="5"/>
        <v>0.10687100017821649</v>
      </c>
      <c r="L27" s="34"/>
      <c r="M27" s="34"/>
      <c r="N27" s="34"/>
      <c r="O27" s="34">
        <f t="shared" ca="1" si="2"/>
        <v>0.10621931780936632</v>
      </c>
      <c r="P27" s="34"/>
      <c r="Q27" s="35">
        <f t="shared" si="3"/>
        <v>42567.525000000001</v>
      </c>
    </row>
    <row r="28" spans="1:17" x14ac:dyDescent="0.2">
      <c r="A28" s="30" t="s">
        <v>5</v>
      </c>
      <c r="B28" s="31" t="s">
        <v>7</v>
      </c>
      <c r="C28" s="30">
        <v>57586.165000000001</v>
      </c>
      <c r="D28" s="30">
        <v>3.0000000000000001E-3</v>
      </c>
      <c r="E28" s="34">
        <f t="shared" si="0"/>
        <v>16367.861116828371</v>
      </c>
      <c r="F28" s="34">
        <f t="shared" si="4"/>
        <v>16367.5</v>
      </c>
      <c r="G28" s="34">
        <f t="shared" si="1"/>
        <v>0.1035275001777336</v>
      </c>
      <c r="H28" s="34"/>
      <c r="J28" s="34">
        <f t="shared" si="5"/>
        <v>0.1035275001777336</v>
      </c>
      <c r="L28" s="34"/>
      <c r="M28" s="34"/>
      <c r="N28" s="34"/>
      <c r="O28" s="34">
        <f t="shared" ca="1" si="2"/>
        <v>0.10621927870121765</v>
      </c>
      <c r="P28" s="34"/>
      <c r="Q28" s="35">
        <f t="shared" si="3"/>
        <v>42567.665000000001</v>
      </c>
    </row>
    <row r="29" spans="1:17" x14ac:dyDescent="0.2">
      <c r="A29" s="36" t="s">
        <v>0</v>
      </c>
      <c r="B29" s="37" t="s">
        <v>7</v>
      </c>
      <c r="C29" s="36">
        <v>57980.083200000226</v>
      </c>
      <c r="D29" s="36">
        <v>2.9999999999999997E-4</v>
      </c>
      <c r="E29" s="34">
        <f t="shared" si="0"/>
        <v>17741.896911964621</v>
      </c>
      <c r="F29" s="34">
        <f t="shared" si="4"/>
        <v>17741.5</v>
      </c>
      <c r="G29" s="34">
        <f t="shared" si="1"/>
        <v>0.11378950039943447</v>
      </c>
      <c r="H29" s="34"/>
      <c r="J29" s="34"/>
      <c r="K29" s="34">
        <f t="shared" ref="K29:K36" si="6">+G29</f>
        <v>0.11378950039943447</v>
      </c>
      <c r="L29" s="34"/>
      <c r="M29" s="34"/>
      <c r="N29" s="34"/>
      <c r="O29" s="34">
        <f t="shared" ca="1" si="2"/>
        <v>0.10611180950868493</v>
      </c>
      <c r="P29" s="34"/>
      <c r="Q29" s="35">
        <f t="shared" si="3"/>
        <v>42961.583200000226</v>
      </c>
    </row>
    <row r="30" spans="1:17" x14ac:dyDescent="0.2">
      <c r="A30" s="36" t="s">
        <v>0</v>
      </c>
      <c r="B30" s="37" t="s">
        <v>7</v>
      </c>
      <c r="C30" s="36">
        <v>57982.088299999945</v>
      </c>
      <c r="D30" s="36">
        <v>6.9999999999999999E-4</v>
      </c>
      <c r="E30" s="34">
        <f t="shared" si="0"/>
        <v>17748.890950758559</v>
      </c>
      <c r="F30" s="34">
        <f t="shared" si="4"/>
        <v>17748.5</v>
      </c>
      <c r="G30" s="34">
        <f t="shared" si="1"/>
        <v>0.11208050011919113</v>
      </c>
      <c r="H30" s="34"/>
      <c r="J30" s="34"/>
      <c r="K30" s="34">
        <f t="shared" si="6"/>
        <v>0.11208050011919113</v>
      </c>
      <c r="L30" s="34"/>
      <c r="M30" s="34"/>
      <c r="N30" s="34"/>
      <c r="O30" s="34">
        <f t="shared" ca="1" si="2"/>
        <v>0.10611126199460362</v>
      </c>
      <c r="P30" s="34"/>
      <c r="Q30" s="35">
        <f t="shared" si="3"/>
        <v>42963.588299999945</v>
      </c>
    </row>
    <row r="31" spans="1:17" x14ac:dyDescent="0.2">
      <c r="A31" s="36" t="s">
        <v>0</v>
      </c>
      <c r="B31" s="37" t="s">
        <v>7</v>
      </c>
      <c r="C31" s="36">
        <v>57982.946099999826</v>
      </c>
      <c r="D31" s="36">
        <v>2.0000000000000001E-4</v>
      </c>
      <c r="E31" s="34">
        <f t="shared" si="0"/>
        <v>17751.883064108246</v>
      </c>
      <c r="F31" s="34">
        <f t="shared" si="4"/>
        <v>17751.5</v>
      </c>
      <c r="G31" s="34">
        <f t="shared" si="1"/>
        <v>0.10981950000132201</v>
      </c>
      <c r="H31" s="34"/>
      <c r="J31" s="34"/>
      <c r="K31" s="34">
        <f t="shared" si="6"/>
        <v>0.10981950000132201</v>
      </c>
      <c r="L31" s="34"/>
      <c r="M31" s="34"/>
      <c r="N31" s="34"/>
      <c r="O31" s="34">
        <f t="shared" ca="1" si="2"/>
        <v>0.10611102734571162</v>
      </c>
      <c r="P31" s="34"/>
      <c r="Q31" s="35">
        <f t="shared" si="3"/>
        <v>42964.446099999826</v>
      </c>
    </row>
    <row r="32" spans="1:17" x14ac:dyDescent="0.2">
      <c r="A32" s="36" t="s">
        <v>0</v>
      </c>
      <c r="B32" s="37" t="s">
        <v>7</v>
      </c>
      <c r="C32" s="36">
        <v>57988.107600000221</v>
      </c>
      <c r="D32" s="36">
        <v>2.0000000000000001E-4</v>
      </c>
      <c r="E32" s="34">
        <f t="shared" si="0"/>
        <v>17769.887019643011</v>
      </c>
      <c r="F32" s="34">
        <f t="shared" si="4"/>
        <v>17769.5</v>
      </c>
      <c r="G32" s="34">
        <f t="shared" si="1"/>
        <v>0.11095350039249752</v>
      </c>
      <c r="H32" s="34"/>
      <c r="J32" s="34"/>
      <c r="K32" s="34">
        <f t="shared" si="6"/>
        <v>0.11095350039249752</v>
      </c>
      <c r="L32" s="34"/>
      <c r="M32" s="34"/>
      <c r="N32" s="34"/>
      <c r="O32" s="34">
        <f t="shared" ca="1" si="2"/>
        <v>0.10610961945235967</v>
      </c>
      <c r="P32" s="34"/>
      <c r="Q32" s="35">
        <f t="shared" si="3"/>
        <v>42969.607600000221</v>
      </c>
    </row>
    <row r="33" spans="1:17" x14ac:dyDescent="0.2">
      <c r="A33" s="36" t="s">
        <v>1</v>
      </c>
      <c r="B33" s="37" t="s">
        <v>8</v>
      </c>
      <c r="C33" s="36">
        <v>58321.963600000003</v>
      </c>
      <c r="D33" s="36">
        <v>2E-3</v>
      </c>
      <c r="E33" s="34">
        <f t="shared" si="0"/>
        <v>18934.418372650929</v>
      </c>
      <c r="F33" s="34">
        <f t="shared" si="4"/>
        <v>18934</v>
      </c>
      <c r="G33" s="34">
        <f t="shared" si="1"/>
        <v>0.11994200017943513</v>
      </c>
      <c r="H33" s="34"/>
      <c r="K33" s="34">
        <f t="shared" si="6"/>
        <v>0.11994200017943513</v>
      </c>
      <c r="L33" s="34"/>
      <c r="M33" s="34"/>
      <c r="N33" s="34"/>
      <c r="O33" s="34">
        <f t="shared" ca="1" si="2"/>
        <v>0.10601853657411779</v>
      </c>
      <c r="P33" s="34"/>
      <c r="Q33" s="35">
        <f t="shared" si="3"/>
        <v>43303.463600000003</v>
      </c>
    </row>
    <row r="34" spans="1:17" x14ac:dyDescent="0.2">
      <c r="A34" s="36" t="s">
        <v>1</v>
      </c>
      <c r="B34" s="37" t="s">
        <v>7</v>
      </c>
      <c r="C34" s="36">
        <v>58322.1054</v>
      </c>
      <c r="D34" s="36">
        <v>2E-3</v>
      </c>
      <c r="E34" s="34">
        <f t="shared" si="0"/>
        <v>18934.912988730481</v>
      </c>
      <c r="F34" s="34">
        <f t="shared" si="4"/>
        <v>18934.5</v>
      </c>
      <c r="G34" s="34">
        <f t="shared" si="1"/>
        <v>0.11839850017713616</v>
      </c>
      <c r="H34" s="34"/>
      <c r="K34" s="34">
        <f t="shared" si="6"/>
        <v>0.11839850017713616</v>
      </c>
      <c r="L34" s="34"/>
      <c r="M34" s="34"/>
      <c r="N34" s="34"/>
      <c r="O34" s="34">
        <f t="shared" ca="1" si="2"/>
        <v>0.10601849746596913</v>
      </c>
      <c r="P34" s="34"/>
      <c r="Q34" s="35">
        <f t="shared" si="3"/>
        <v>43303.6054</v>
      </c>
    </row>
    <row r="35" spans="1:17" ht="12" customHeight="1" x14ac:dyDescent="0.2">
      <c r="A35" s="36" t="s">
        <v>1</v>
      </c>
      <c r="B35" s="37" t="s">
        <v>8</v>
      </c>
      <c r="C35" s="36">
        <v>58322.249199999998</v>
      </c>
      <c r="D35" s="36">
        <v>2E-3</v>
      </c>
      <c r="E35" s="34">
        <f t="shared" si="0"/>
        <v>18935.414581059387</v>
      </c>
      <c r="F35" s="34">
        <f t="shared" si="4"/>
        <v>18935</v>
      </c>
      <c r="G35" s="34">
        <f t="shared" si="1"/>
        <v>0.11885500017524464</v>
      </c>
      <c r="H35" s="34"/>
      <c r="K35" s="34">
        <f t="shared" si="6"/>
        <v>0.11885500017524464</v>
      </c>
      <c r="L35" s="34"/>
      <c r="M35" s="34"/>
      <c r="N35" s="34"/>
      <c r="O35" s="34">
        <f t="shared" ca="1" si="2"/>
        <v>0.10601845835782046</v>
      </c>
      <c r="P35" s="34"/>
      <c r="Q35" s="35">
        <f t="shared" si="3"/>
        <v>43303.749199999998</v>
      </c>
    </row>
    <row r="36" spans="1:17" ht="12" customHeight="1" x14ac:dyDescent="0.2">
      <c r="A36" s="38" t="s">
        <v>51</v>
      </c>
      <c r="B36" s="39" t="s">
        <v>8</v>
      </c>
      <c r="C36" s="40">
        <v>58686.053520000074</v>
      </c>
      <c r="D36" s="38">
        <v>1.4599999999999999E-3</v>
      </c>
      <c r="E36" s="34">
        <f t="shared" si="0"/>
        <v>20204.409408170752</v>
      </c>
      <c r="F36" s="34">
        <f t="shared" si="4"/>
        <v>20204</v>
      </c>
      <c r="G36" s="34">
        <f t="shared" si="1"/>
        <v>0.11737200024799677</v>
      </c>
      <c r="H36" s="34"/>
      <c r="K36" s="34">
        <f t="shared" si="6"/>
        <v>0.11737200024799677</v>
      </c>
      <c r="L36" s="34"/>
      <c r="M36" s="34"/>
      <c r="N36" s="34"/>
      <c r="O36" s="34">
        <f t="shared" ca="1" si="2"/>
        <v>0.1059192018765075</v>
      </c>
      <c r="P36" s="34"/>
      <c r="Q36" s="35">
        <f t="shared" si="3"/>
        <v>43667.553520000074</v>
      </c>
    </row>
    <row r="37" spans="1:17" ht="12" customHeight="1" x14ac:dyDescent="0.2">
      <c r="A37" s="41" t="s">
        <v>54</v>
      </c>
      <c r="B37" s="51" t="s">
        <v>7</v>
      </c>
      <c r="C37" s="41">
        <v>59036.519337074365</v>
      </c>
      <c r="D37" s="41">
        <v>5.6889999999999996E-3</v>
      </c>
      <c r="E37" s="34">
        <f t="shared" si="0"/>
        <v>21426.877874038724</v>
      </c>
      <c r="F37" s="34">
        <f t="shared" si="4"/>
        <v>21426.5</v>
      </c>
      <c r="G37" s="34">
        <f t="shared" si="1"/>
        <v>0.10833157454180764</v>
      </c>
      <c r="H37" s="34"/>
      <c r="L37" s="34">
        <f t="shared" ref="L37:L42" si="7">+G37</f>
        <v>0.10833157454180764</v>
      </c>
      <c r="M37" s="34"/>
      <c r="N37" s="34"/>
      <c r="O37" s="34">
        <f t="shared" ca="1" si="2"/>
        <v>0.10582358245302043</v>
      </c>
      <c r="P37" s="34"/>
      <c r="Q37" s="35">
        <f t="shared" si="3"/>
        <v>44018.019337074365</v>
      </c>
    </row>
    <row r="38" spans="1:17" x14ac:dyDescent="0.2">
      <c r="A38" s="41" t="s">
        <v>54</v>
      </c>
      <c r="B38" s="51" t="s">
        <v>8</v>
      </c>
      <c r="C38" s="41">
        <v>59036.664847076871</v>
      </c>
      <c r="D38" s="41">
        <v>2.5479999999999999E-3</v>
      </c>
      <c r="E38" s="34">
        <f t="shared" si="0"/>
        <v>21427.385431069582</v>
      </c>
      <c r="F38" s="34">
        <f t="shared" si="4"/>
        <v>21427</v>
      </c>
      <c r="G38" s="34">
        <f t="shared" si="1"/>
        <v>0.11049807704694103</v>
      </c>
      <c r="H38" s="34"/>
      <c r="L38" s="34">
        <f t="shared" si="7"/>
        <v>0.11049807704694103</v>
      </c>
      <c r="M38" s="34"/>
      <c r="N38" s="34"/>
      <c r="O38" s="34">
        <f t="shared" ca="1" si="2"/>
        <v>0.10582354334487176</v>
      </c>
      <c r="P38" s="34"/>
      <c r="Q38" s="35">
        <f t="shared" si="3"/>
        <v>44018.164847076871</v>
      </c>
    </row>
    <row r="39" spans="1:17" x14ac:dyDescent="0.2">
      <c r="A39" s="41" t="s">
        <v>54</v>
      </c>
      <c r="B39" s="51" t="s">
        <v>7</v>
      </c>
      <c r="C39" s="41">
        <v>59047.699866974726</v>
      </c>
      <c r="D39" s="41">
        <v>5.3429999999999997E-3</v>
      </c>
      <c r="E39" s="34">
        <f t="shared" si="0"/>
        <v>21465.87695631438</v>
      </c>
      <c r="F39" s="34">
        <f t="shared" si="4"/>
        <v>21465.5</v>
      </c>
      <c r="G39" s="34">
        <f t="shared" si="1"/>
        <v>0.10806847490312066</v>
      </c>
      <c r="H39" s="34"/>
      <c r="L39" s="34">
        <f t="shared" si="7"/>
        <v>0.10806847490312066</v>
      </c>
      <c r="M39" s="34"/>
      <c r="N39" s="34"/>
      <c r="O39" s="34">
        <f t="shared" ca="1" si="2"/>
        <v>0.10582053201742452</v>
      </c>
      <c r="P39" s="34"/>
      <c r="Q39" s="35">
        <f t="shared" si="3"/>
        <v>44029.199866974726</v>
      </c>
    </row>
    <row r="40" spans="1:17" x14ac:dyDescent="0.2">
      <c r="A40" s="41" t="s">
        <v>54</v>
      </c>
      <c r="B40" s="51" t="s">
        <v>8</v>
      </c>
      <c r="C40" s="41">
        <v>59047.844676976558</v>
      </c>
      <c r="D40" s="41">
        <v>3.5769999999999999E-3</v>
      </c>
      <c r="E40" s="34">
        <f t="shared" si="0"/>
        <v>21466.382071655611</v>
      </c>
      <c r="F40" s="34">
        <f t="shared" si="4"/>
        <v>21466</v>
      </c>
      <c r="G40" s="34">
        <f t="shared" si="1"/>
        <v>0.10953497673472157</v>
      </c>
      <c r="H40" s="34"/>
      <c r="L40" s="34">
        <f t="shared" si="7"/>
        <v>0.10953497673472157</v>
      </c>
      <c r="M40" s="34"/>
      <c r="N40" s="34"/>
      <c r="O40" s="34">
        <f t="shared" ca="1" si="2"/>
        <v>0.10582049290927585</v>
      </c>
      <c r="P40" s="34"/>
      <c r="Q40" s="35">
        <f t="shared" si="3"/>
        <v>44029.344676976558</v>
      </c>
    </row>
    <row r="41" spans="1:17" x14ac:dyDescent="0.2">
      <c r="A41" s="41" t="s">
        <v>54</v>
      </c>
      <c r="B41" s="51" t="s">
        <v>7</v>
      </c>
      <c r="C41" s="41">
        <v>59060.314587321598</v>
      </c>
      <c r="D41" s="41">
        <v>8.7559999999999999E-3</v>
      </c>
      <c r="E41" s="34">
        <f t="shared" si="0"/>
        <v>21509.878673681655</v>
      </c>
      <c r="F41" s="34">
        <f t="shared" si="4"/>
        <v>21509.5</v>
      </c>
      <c r="G41" s="34">
        <f t="shared" si="1"/>
        <v>0.10856082176906057</v>
      </c>
      <c r="H41" s="34"/>
      <c r="L41" s="34">
        <f t="shared" si="7"/>
        <v>0.10856082176906057</v>
      </c>
      <c r="M41" s="34"/>
      <c r="N41" s="34"/>
      <c r="O41" s="34">
        <f t="shared" ca="1" si="2"/>
        <v>0.10581709050034195</v>
      </c>
      <c r="P41" s="34"/>
      <c r="Q41" s="35">
        <f t="shared" si="3"/>
        <v>44041.814587321598</v>
      </c>
    </row>
    <row r="42" spans="1:17" x14ac:dyDescent="0.2">
      <c r="A42" s="41" t="s">
        <v>54</v>
      </c>
      <c r="B42" s="51" t="s">
        <v>8</v>
      </c>
      <c r="C42" s="41">
        <v>59060.458937332034</v>
      </c>
      <c r="D42" s="41">
        <v>2.4290000000000002E-3</v>
      </c>
      <c r="E42" s="34">
        <f t="shared" si="0"/>
        <v>21510.382184515547</v>
      </c>
      <c r="F42" s="34">
        <f t="shared" si="4"/>
        <v>21510</v>
      </c>
      <c r="G42" s="34">
        <f t="shared" si="1"/>
        <v>0.10956733221246395</v>
      </c>
      <c r="H42" s="34"/>
      <c r="L42" s="34">
        <f t="shared" si="7"/>
        <v>0.10956733221246395</v>
      </c>
      <c r="M42" s="34"/>
      <c r="N42" s="34"/>
      <c r="O42" s="34">
        <f t="shared" ca="1" si="2"/>
        <v>0.10581705139219329</v>
      </c>
      <c r="P42" s="34"/>
      <c r="Q42" s="35">
        <f t="shared" si="3"/>
        <v>44041.958937332034</v>
      </c>
    </row>
    <row r="43" spans="1:17" x14ac:dyDescent="0.2">
      <c r="A43" s="41" t="s">
        <v>52</v>
      </c>
      <c r="B43" s="42" t="s">
        <v>7</v>
      </c>
      <c r="C43" s="41">
        <v>60155.147609999869</v>
      </c>
      <c r="D43" s="43">
        <v>1.6999999999999999E-3</v>
      </c>
      <c r="E43" s="34">
        <f t="shared" si="0"/>
        <v>25328.792760048567</v>
      </c>
      <c r="F43" s="34">
        <f t="shared" si="4"/>
        <v>25328.5</v>
      </c>
      <c r="G43" s="34">
        <f t="shared" si="1"/>
        <v>8.3930500040878542E-2</v>
      </c>
      <c r="H43" s="34"/>
      <c r="K43" s="34">
        <f>+G43</f>
        <v>8.3930500040878542E-2</v>
      </c>
      <c r="L43" s="34"/>
      <c r="M43" s="34"/>
      <c r="N43" s="34"/>
      <c r="O43" s="34">
        <f t="shared" ca="1" si="2"/>
        <v>0.1055183824608351</v>
      </c>
      <c r="P43" s="34"/>
      <c r="Q43" s="35">
        <f t="shared" si="3"/>
        <v>45136.647609999869</v>
      </c>
    </row>
    <row r="44" spans="1:17" x14ac:dyDescent="0.2">
      <c r="A44" s="41" t="s">
        <v>52</v>
      </c>
      <c r="B44" s="42" t="s">
        <v>8</v>
      </c>
      <c r="C44" s="41">
        <v>60155.290651000105</v>
      </c>
      <c r="D44" s="43">
        <v>1.6000000000000001E-3</v>
      </c>
      <c r="E44" s="34">
        <f t="shared" si="0"/>
        <v>25329.291704891675</v>
      </c>
      <c r="F44" s="34">
        <f t="shared" si="4"/>
        <v>25329</v>
      </c>
      <c r="G44" s="34">
        <f t="shared" si="1"/>
        <v>8.3628000276803505E-2</v>
      </c>
      <c r="H44" s="34"/>
      <c r="K44" s="34">
        <f>+G44</f>
        <v>8.3628000276803505E-2</v>
      </c>
      <c r="L44" s="34"/>
      <c r="M44" s="34"/>
      <c r="N44" s="34"/>
      <c r="O44" s="34">
        <f t="shared" ca="1" si="2"/>
        <v>0.10551834335268644</v>
      </c>
      <c r="P44" s="34"/>
      <c r="Q44" s="35">
        <f t="shared" si="3"/>
        <v>45136.790651000105</v>
      </c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R49">
    <sortCondition ref="C21:C49"/>
  </sortState>
  <phoneticPr fontId="8" type="noConversion"/>
  <hyperlinks>
    <hyperlink ref="J63008" r:id="rId1" display="http://vsolj.cetus-net.org/bulletin.html" xr:uid="{00000000-0004-0000-0100-000000000000}"/>
    <hyperlink ref="J63001" r:id="rId2" display="http://vsolj.cetus-net.org/bulletin.html" xr:uid="{00000000-0004-0000-0100-000001000000}"/>
    <hyperlink ref="AR498" r:id="rId3" display="http://cdsbib.u-strasbg.fr/cgi-bin/cdsbib?1990RMxAA..21..381G" xr:uid="{00000000-0004-0000-0100-000002000000}"/>
    <hyperlink ref="AR501" r:id="rId4" display="http://cdsbib.u-strasbg.fr/cgi-bin/cdsbib?1990RMxAA..21..381G" xr:uid="{00000000-0004-0000-0100-000003000000}"/>
    <hyperlink ref="AR499" r:id="rId5" display="http://cdsbib.u-strasbg.fr/cgi-bin/cdsbib?1990RMxAA..21..381G" xr:uid="{00000000-0004-0000-0100-000004000000}"/>
    <hyperlink ref="AR477" r:id="rId6" display="http://cdsbib.u-strasbg.fr/cgi-bin/cdsbib?1990RMxAA..21..381G" xr:uid="{00000000-0004-0000-0100-000005000000}"/>
    <hyperlink ref="K63008" r:id="rId7" display="http://vsolj.cetus-net.org/bulletin.html" xr:uid="{00000000-0004-0000-0100-000006000000}"/>
    <hyperlink ref="AS611" r:id="rId8" display="http://cdsbib.u-strasbg.fr/cgi-bin/cdsbib?1990RMxAA..21..381G" xr:uid="{00000000-0004-0000-0100-000007000000}"/>
    <hyperlink ref="AS64416" r:id="rId9" display="http://cdsbib.u-strasbg.fr/cgi-bin/cdsbib?1990RMxAA..21..381G" xr:uid="{00000000-0004-0000-0100-000008000000}"/>
    <hyperlink ref="AS612" r:id="rId10" display="http://cdsbib.u-strasbg.fr/cgi-bin/cdsbib?1990RMxAA..21..381G" xr:uid="{00000000-0004-0000-0100-000009000000}"/>
    <hyperlink ref="J63005" r:id="rId11" display="https://www.aavso.org/ejaavso" xr:uid="{00000000-0004-0000-0100-00000A000000}"/>
    <hyperlink ref="H63716" r:id="rId12" display="http://vsolj.cetus-net.org/bulletin.html" xr:uid="{00000000-0004-0000-0100-00000B000000}"/>
    <hyperlink ref="H63709" r:id="rId13" display="https://www.aavso.org/ejaavso" xr:uid="{00000000-0004-0000-0100-00000C000000}"/>
    <hyperlink ref="I63716" r:id="rId14" display="http://vsolj.cetus-net.org/bulletin.html" xr:uid="{00000000-0004-0000-0100-00000D000000}"/>
    <hyperlink ref="AQ57367" r:id="rId15" display="http://cdsbib.u-strasbg.fr/cgi-bin/cdsbib?1990RMxAA..21..381G" xr:uid="{00000000-0004-0000-0100-00000E000000}"/>
    <hyperlink ref="H63713" r:id="rId16" display="https://www.aavso.org/ejaavso" xr:uid="{00000000-0004-0000-0100-00000F000000}"/>
    <hyperlink ref="AP4731" r:id="rId17" display="http://cdsbib.u-strasbg.fr/cgi-bin/cdsbib?1990RMxAA..21..381G" xr:uid="{00000000-0004-0000-0100-000010000000}"/>
    <hyperlink ref="AP4734" r:id="rId18" display="http://cdsbib.u-strasbg.fr/cgi-bin/cdsbib?1990RMxAA..21..381G" xr:uid="{00000000-0004-0000-0100-000011000000}"/>
    <hyperlink ref="AP4732" r:id="rId19" display="http://cdsbib.u-strasbg.fr/cgi-bin/cdsbib?1990RMxAA..21..381G" xr:uid="{00000000-0004-0000-0100-000012000000}"/>
    <hyperlink ref="AP4716" r:id="rId20" display="http://cdsbib.u-strasbg.fr/cgi-bin/cdsbib?1990RMxAA..21..381G" xr:uid="{00000000-0004-0000-0100-000013000000}"/>
    <hyperlink ref="AQ4945" r:id="rId21" display="http://cdsbib.u-strasbg.fr/cgi-bin/cdsbib?1990RMxAA..21..381G" xr:uid="{00000000-0004-0000-0100-000014000000}"/>
    <hyperlink ref="AQ4949" r:id="rId22" display="http://cdsbib.u-strasbg.fr/cgi-bin/cdsbib?1990RMxAA..21..381G" xr:uid="{00000000-0004-0000-0100-000015000000}"/>
    <hyperlink ref="AQ64629" r:id="rId23" display="http://cdsbib.u-strasbg.fr/cgi-bin/cdsbib?1990RMxAA..21..381G" xr:uid="{00000000-0004-0000-0100-000016000000}"/>
    <hyperlink ref="I1837" r:id="rId24" display="http://vsolj.cetus-net.org/bulletin.html" xr:uid="{00000000-0004-0000-0100-000017000000}"/>
    <hyperlink ref="H1837" r:id="rId25" display="http://vsolj.cetus-net.org/bulletin.html" xr:uid="{00000000-0004-0000-0100-000018000000}"/>
    <hyperlink ref="AQ65290" r:id="rId26" display="http://cdsbib.u-strasbg.fr/cgi-bin/cdsbib?1990RMxAA..21..381G" xr:uid="{00000000-0004-0000-0100-000019000000}"/>
    <hyperlink ref="AQ65289" r:id="rId27" display="http://cdsbib.u-strasbg.fr/cgi-bin/cdsbib?1990RMxAA..21..381G" xr:uid="{00000000-0004-0000-0100-00001A000000}"/>
    <hyperlink ref="AP3007" r:id="rId28" display="http://cdsbib.u-strasbg.fr/cgi-bin/cdsbib?1990RMxAA..21..381G" xr:uid="{00000000-0004-0000-0100-00001B000000}"/>
    <hyperlink ref="AP3025" r:id="rId29" display="http://cdsbib.u-strasbg.fr/cgi-bin/cdsbib?1990RMxAA..21..381G" xr:uid="{00000000-0004-0000-0100-00001C000000}"/>
    <hyperlink ref="AP3026" r:id="rId30" display="http://cdsbib.u-strasbg.fr/cgi-bin/cdsbib?1990RMxAA..21..381G" xr:uid="{00000000-0004-0000-0100-00001D000000}"/>
    <hyperlink ref="AP3022" r:id="rId31" display="http://cdsbib.u-strasbg.fr/cgi-bin/cdsbib?1990RMxAA..21..381G" xr:uid="{00000000-0004-0000-01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2024-01-16T05:40:51Z</dcterms:modified>
</cp:coreProperties>
</file>