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A1404BE-AA17-4AB3-A3E0-1A41F197C26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Q21" i="1"/>
  <c r="C17" i="1"/>
  <c r="C11" i="1"/>
  <c r="C12" i="1"/>
  <c r="C16" i="1" l="1"/>
  <c r="D18" i="1" s="1"/>
  <c r="C15" i="1"/>
  <c r="E16" i="1" s="1"/>
  <c r="O21" i="1"/>
  <c r="S21" i="1" s="1"/>
  <c r="O23" i="1"/>
  <c r="S23" i="1" s="1"/>
  <c r="O22" i="1"/>
  <c r="S22" i="1" s="1"/>
  <c r="E15" i="1"/>
  <c r="S19" i="1" l="1"/>
  <c r="C18" i="1"/>
  <c r="E17" i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<sst xmlns="http://schemas.openxmlformats.org/spreadsheetml/2006/main" count="57" uniqueCount="53">
  <si>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</si>
  <si>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</si>
  <si>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</si>
  <si>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</si>
  <si>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</si>
  <si>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</si>
  <si>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</si>
  <si>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</si>
  <si>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</si>
  <si>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</si>
  <si>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</si>
  <si>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</si>
  <si>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</si>
  <si>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</si>
  <si>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</si>
  <si>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</si>
  <si>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</si>
  <si>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</si>
  <si>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</si>
  <si>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</si>
  <si>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</si>
  <si>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</si>
  <si>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</si>
  <si>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</si>
  <si>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</si>
  <si>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</si>
  <si>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</si>
  <si>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</si>
  <si>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</si>
  <si>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</si>
  <si>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</si>
  <si>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</si>
  <si>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</si>
  <si>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</si>
  <si>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</si>
  <si>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</si>
  <si>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</si>
  <si>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</si>
  <si>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</si>
  <si>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</si>
  <si>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</si>
  <si>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</si>
  <si>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G4855-2438</t>
  </si>
  <si>
    <t>G4855-2438_Mon.xls</t>
  </si>
  <si>
    <t>ED</t>
  </si>
  <si>
    <t>Mon</t>
  </si>
  <si>
    <t>VSX</t>
  </si>
  <si>
    <t>IBVS 6029</t>
  </si>
  <si>
    <t>II</t>
  </si>
  <si>
    <t>IBVS 6063</t>
  </si>
  <si>
    <t>I</t>
  </si>
  <si>
    <t>ASAS J080909-0445.0 Mon / GSC 4855-2438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</si>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</sst>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3" fillId="2" borderId="0" xfId="0" applyFont="1" applyFill="1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J080909-0445.0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  <c:pt idx="2">
                  <c:v>419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92-429D-BC83-4D956E01ED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  <c:pt idx="2">
                  <c:v>419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-3.5774999996647239E-3</c:v>
                </c:pt>
                <c:pt idx="2">
                  <c:v>-6.0569999986910261E-3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92-429D-BC83-4D956E01ED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  <c:pt idx="2">
                  <c:v>419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92-429D-BC83-4D956E01ED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  <c:pt idx="2">
                  <c:v>419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92-429D-BC83-4D956E01ED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  <c:pt idx="2">
                  <c:v>419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92-429D-BC83-4D956E01ED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  <c:pt idx="2">
                  <c:v>419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92-429D-BC83-4D956E01ED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  <c:pt idx="2">
                  <c:v>419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92-429D-BC83-4D956E01ED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  <c:pt idx="2">
                  <c:v>419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7.5235294077406149E-3</c:v>
                </c:pt>
                <c:pt idx="1">
                  <c:v>-3.5774999996647239E-3</c:v>
                </c:pt>
                <c:pt idx="2">
                  <c:v>-6.0569999986910261E-3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92-429D-BC83-4D956E01ED1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  <c:pt idx="2">
                  <c:v>419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92-429D-BC83-4D956E01E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340696"/>
        <c:axId val="1"/>
      </c:scatterChart>
      <c:valAx>
        <c:axId val="932340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340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C99E8A-E374-890C-B423-DFB4BC241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/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8">
        <v>54593.504000000001</v>
      </c>
      <c r="D7" s="29" t="s">
        <v>46</v>
      </c>
    </row>
    <row r="8" spans="1:7" x14ac:dyDescent="0.2">
      <c r="A8" t="s">
        <v>3</v>
      </c>
      <c r="C8" s="38">
        <v>4.0677029999999998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7.5235294077406149E-3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-3.2411764693154276E-5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60360.732322453703</v>
      </c>
    </row>
    <row r="15" spans="1:7" x14ac:dyDescent="0.2">
      <c r="A15" s="11" t="s">
        <v>17</v>
      </c>
      <c r="B15" s="9"/>
      <c r="C15" s="12">
        <f ca="1">(C7+C11)+(C8+C12)*INT(MAX(F21:F3533))</f>
        <v>56297.8655</v>
      </c>
      <c r="D15" s="13" t="s">
        <v>38</v>
      </c>
      <c r="E15" s="14">
        <f ca="1">ROUND(2*(E14-$C$7)/$C$8,0)/2+E13</f>
        <v>1419</v>
      </c>
    </row>
    <row r="16" spans="1:7" x14ac:dyDescent="0.2">
      <c r="A16" s="15" t="s">
        <v>4</v>
      </c>
      <c r="B16" s="9"/>
      <c r="C16" s="16">
        <f ca="1">+C8+C12</f>
        <v>4.0676705882353064</v>
      </c>
      <c r="D16" s="13" t="s">
        <v>39</v>
      </c>
      <c r="E16" s="23">
        <f ca="1">ROUND(2*(E14-$C$15)/$C$16,0)/2+E13</f>
        <v>1000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45347.431921568641</v>
      </c>
    </row>
    <row r="18" spans="1:19" ht="14.25" thickTop="1" thickBot="1" x14ac:dyDescent="0.25">
      <c r="A18" s="15" t="s">
        <v>5</v>
      </c>
      <c r="B18" s="9"/>
      <c r="C18" s="18">
        <f ca="1">+C15</f>
        <v>56297.8655</v>
      </c>
      <c r="D18" s="19">
        <f ca="1">+C16</f>
        <v>4.0676705882353064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5.3199386626697981E-3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52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54593.504000000001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7.5235294077406149E-3</v>
      </c>
      <c r="Q21" s="1">
        <f>+C21-15018.5</f>
        <v>39575.004000000001</v>
      </c>
      <c r="S21">
        <f ca="1">+(O21-G21)^2</f>
        <v>5.6603494749137844E-5</v>
      </c>
    </row>
    <row r="22" spans="1:19" x14ac:dyDescent="0.2">
      <c r="A22" s="32" t="s">
        <v>47</v>
      </c>
      <c r="B22" s="33" t="s">
        <v>48</v>
      </c>
      <c r="C22" s="32">
        <v>55986.688699999999</v>
      </c>
      <c r="D22" s="32">
        <v>5.0000000000000001E-4</v>
      </c>
      <c r="E22">
        <f>+(C22-C$7)/C$8</f>
        <v>342.49912051101029</v>
      </c>
      <c r="F22">
        <f>ROUND(2*E22,0)/2</f>
        <v>342.5</v>
      </c>
      <c r="G22">
        <f>+C22-(C$7+F22*C$8)</f>
        <v>-3.5774999996647239E-3</v>
      </c>
      <c r="I22">
        <f>+G22</f>
        <v>-3.5774999996647239E-3</v>
      </c>
      <c r="O22">
        <f ca="1">+C$11+C$12*$F22</f>
        <v>-3.5774999996647239E-3</v>
      </c>
      <c r="Q22" s="1">
        <f>+C22-15018.5</f>
        <v>40968.188699999999</v>
      </c>
      <c r="S22">
        <f ca="1">+(O22-G22)^2</f>
        <v>0</v>
      </c>
    </row>
    <row r="23" spans="1:19" x14ac:dyDescent="0.2">
      <c r="A23" s="34" t="s">
        <v>49</v>
      </c>
      <c r="B23" s="35" t="s">
        <v>50</v>
      </c>
      <c r="C23" s="36">
        <v>56297.8655</v>
      </c>
      <c r="D23" s="36">
        <v>2.9999999999999997E-4</v>
      </c>
      <c r="E23">
        <f>+(C23-C$7)/C$8</f>
        <v>418.99851095323311</v>
      </c>
      <c r="F23">
        <f>ROUND(2*E23,0)/2</f>
        <v>419</v>
      </c>
      <c r="G23">
        <f>+C23-(C$7+F23*C$8)</f>
        <v>-6.0569999986910261E-3</v>
      </c>
      <c r="I23">
        <f>+G23</f>
        <v>-6.0569999986910261E-3</v>
      </c>
      <c r="O23">
        <f ca="1">+C$11+C$12*$F23</f>
        <v>-6.0569999986910261E-3</v>
      </c>
      <c r="Q23" s="1">
        <f>+C23-15018.5</f>
        <v>41279.3655</v>
      </c>
      <c r="S23">
        <f ca="1">+(O23-G23)^2</f>
        <v>0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2024-02-20T04:34:32Z</dcterms:modified>
</cp:coreProperties>
</file>