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D117B2-2B18-480C-9FD2-4C2330D64E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H27" i="1" s="1"/>
  <c r="Q27" i="1"/>
  <c r="C27" i="1"/>
  <c r="A27" i="1"/>
  <c r="E40" i="1"/>
  <c r="F40" i="1"/>
  <c r="G40" i="1" s="1"/>
  <c r="K40" i="1" s="1"/>
  <c r="Q40" i="1"/>
  <c r="E39" i="1"/>
  <c r="F39" i="1" s="1"/>
  <c r="G39" i="1" s="1"/>
  <c r="K39" i="1" s="1"/>
  <c r="D9" i="1"/>
  <c r="C9" i="1"/>
  <c r="E21" i="1"/>
  <c r="F21" i="1"/>
  <c r="G21" i="1" s="1"/>
  <c r="I21" i="1" s="1"/>
  <c r="E22" i="1"/>
  <c r="F22" i="1"/>
  <c r="G22" i="1" s="1"/>
  <c r="I22" i="1" s="1"/>
  <c r="E23" i="1"/>
  <c r="F23" i="1" s="1"/>
  <c r="G23" i="1" s="1"/>
  <c r="I23" i="1" s="1"/>
  <c r="E24" i="1"/>
  <c r="F24" i="1"/>
  <c r="G24" i="1" s="1"/>
  <c r="I24" i="1" s="1"/>
  <c r="E25" i="1"/>
  <c r="F25" i="1"/>
  <c r="G25" i="1" s="1"/>
  <c r="I25" i="1" s="1"/>
  <c r="E28" i="1"/>
  <c r="E17" i="2" s="1"/>
  <c r="F28" i="1"/>
  <c r="G28" i="1" s="1"/>
  <c r="I28" i="1" s="1"/>
  <c r="E29" i="1"/>
  <c r="F29" i="1" s="1"/>
  <c r="G29" i="1" s="1"/>
  <c r="I29" i="1" s="1"/>
  <c r="E30" i="1"/>
  <c r="F30" i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E23" i="2" s="1"/>
  <c r="F34" i="1"/>
  <c r="G34" i="1" s="1"/>
  <c r="I34" i="1" s="1"/>
  <c r="E35" i="1"/>
  <c r="F35" i="1" s="1"/>
  <c r="G35" i="1" s="1"/>
  <c r="I35" i="1" s="1"/>
  <c r="E36" i="1"/>
  <c r="F36" i="1" s="1"/>
  <c r="G36" i="1" s="1"/>
  <c r="I36" i="1" s="1"/>
  <c r="C26" i="1"/>
  <c r="E26" i="1"/>
  <c r="F26" i="1" s="1"/>
  <c r="G26" i="1" s="1"/>
  <c r="H26" i="1" s="1"/>
  <c r="E37" i="1"/>
  <c r="F37" i="1" s="1"/>
  <c r="G37" i="1" s="1"/>
  <c r="I37" i="1" s="1"/>
  <c r="E38" i="1"/>
  <c r="E26" i="2" s="1"/>
  <c r="Q39" i="1"/>
  <c r="Q21" i="1"/>
  <c r="Q22" i="1"/>
  <c r="Q23" i="1"/>
  <c r="Q24" i="1"/>
  <c r="Q25" i="1"/>
  <c r="Q28" i="1"/>
  <c r="Q29" i="1"/>
  <c r="Q30" i="1"/>
  <c r="Q31" i="1"/>
  <c r="Q32" i="1"/>
  <c r="Q33" i="1"/>
  <c r="Q34" i="1"/>
  <c r="Q35" i="1"/>
  <c r="Q37" i="1"/>
  <c r="Q38" i="1"/>
  <c r="G26" i="2"/>
  <c r="C26" i="2"/>
  <c r="G25" i="2"/>
  <c r="C25" i="2"/>
  <c r="G11" i="2"/>
  <c r="C11" i="2"/>
  <c r="E11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G17" i="2"/>
  <c r="C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E12" i="2"/>
  <c r="H26" i="2"/>
  <c r="B26" i="2"/>
  <c r="D26" i="2"/>
  <c r="A26" i="2"/>
  <c r="H25" i="2"/>
  <c r="D25" i="2"/>
  <c r="B25" i="2"/>
  <c r="A25" i="2"/>
  <c r="H11" i="2"/>
  <c r="B11" i="2"/>
  <c r="D11" i="2"/>
  <c r="A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Q36" i="1"/>
  <c r="F16" i="1"/>
  <c r="F17" i="1" s="1"/>
  <c r="Q26" i="1"/>
  <c r="C17" i="1"/>
  <c r="E25" i="2"/>
  <c r="E18" i="2" l="1"/>
  <c r="E14" i="2"/>
  <c r="F38" i="1"/>
  <c r="G38" i="1" s="1"/>
  <c r="C11" i="1"/>
  <c r="C12" i="1"/>
  <c r="O27" i="1" l="1"/>
  <c r="C16" i="1"/>
  <c r="D18" i="1" s="1"/>
  <c r="O32" i="1"/>
  <c r="O31" i="1"/>
  <c r="O39" i="1"/>
  <c r="O38" i="1"/>
  <c r="O25" i="1"/>
  <c r="O22" i="1"/>
  <c r="O33" i="1"/>
  <c r="O28" i="1"/>
  <c r="O29" i="1"/>
  <c r="O35" i="1"/>
  <c r="O37" i="1"/>
  <c r="O21" i="1"/>
  <c r="O40" i="1"/>
  <c r="O30" i="1"/>
  <c r="C15" i="1"/>
  <c r="F18" i="1" s="1"/>
  <c r="F19" i="1" s="1"/>
  <c r="O36" i="1"/>
  <c r="O34" i="1"/>
  <c r="O26" i="1"/>
  <c r="O23" i="1"/>
  <c r="O24" i="1"/>
  <c r="K38" i="1"/>
  <c r="C18" i="1" l="1"/>
</calcChain>
</file>

<file path=xl/sharedStrings.xml><?xml version="1.0" encoding="utf-8"?>
<sst xmlns="http://schemas.openxmlformats.org/spreadsheetml/2006/main" count="211" uniqueCount="123">
  <si>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</si>
  <si>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</si>
  <si>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</si>
  <si>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</si>
  <si>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</si>
  <si>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</si>
  <si>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</si>
  <si>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</si>
  <si>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</si>
  <si>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</si>
  <si>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</si>
  <si>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</si>
  <si>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</si>
  <si>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</si>
  <si>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</si>
  <si>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</si>
  <si>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</si>
  <si>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</si>
  <si>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</si>
  <si>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</si>
  <si>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</si>
  <si>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</si>
  <si>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</si>
  <si>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</si>
  <si>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</si>
  <si>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</si>
  <si>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</si>
  <si>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</si>
  <si>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</si>
  <si>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</si>
  <si>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</si>
  <si>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</si>
  <si>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</si>
  <si>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</si>
  <si>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</si>
  <si>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</si>
  <si>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</si>
  <si>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</si>
  <si>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AV Mon</t>
  </si>
  <si>
    <t>AV Mon / GSC 4825-2279</t>
  </si>
  <si>
    <t>EA/SD:</t>
  </si>
  <si>
    <t>Kreiner</t>
  </si>
  <si>
    <t>2013JAVSO..41..122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</si>
  <si>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</si>
  <si>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</si>
  <si>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</si>
  <si>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</si>
  <si>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</si>
  <si>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</si>
  <si>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</si>
  <si>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</si>
  <si>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</si>
  <si>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</si>
  <si>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</si>
  <si>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2425590.59 </t>
  </si>
  <si>
    <t> 10.12.1928 02:09 </t>
  </si>
  <si>
    <t> -0.06 </t>
  </si>
  <si>
    <t>P </t>
  </si>
  <si>
    <t> H.Gessner </t>
  </si>
  <si>
    <t> MVS 685 </t>
  </si>
  <si>
    <t>2426625.63 </t>
  </si>
  <si>
    <t> 11.10.1931 03:07 </t>
  </si>
  <si>
    <t> -0.17 </t>
  </si>
  <si>
    <t>2426632.63 </t>
  </si>
  <si>
    <t> 18.10.1931 03:07 </t>
  </si>
  <si>
    <t> -0.12 </t>
  </si>
  <si>
    <t>2426653.600 </t>
  </si>
  <si>
    <t> 08.11.1931 02:24 </t>
  </si>
  <si>
    <t> 0.007 </t>
  </si>
  <si>
    <t>V </t>
  </si>
  <si>
    <t> J.Pagaczewski </t>
  </si>
  <si>
    <t> AA 27.154 </t>
  </si>
  <si>
    <t>2426709.17 </t>
  </si>
  <si>
    <t> 02.01.1932 16:04 </t>
  </si>
  <si>
    <t> -0.00 </t>
  </si>
  <si>
    <t> N.Florja </t>
  </si>
  <si>
    <t> PSMO 8.2.52 </t>
  </si>
  <si>
    <t>2427042.65 </t>
  </si>
  <si>
    <t> 01.12.1932 03:36 </t>
  </si>
  <si>
    <t> 0.01 </t>
  </si>
  <si>
    <t>2427862.44 </t>
  </si>
  <si>
    <t> 28.02.1935 22:33 </t>
  </si>
  <si>
    <t>2428494.63 </t>
  </si>
  <si>
    <t> 22.11.1936 03:07 </t>
  </si>
  <si>
    <t> -0.01 </t>
  </si>
  <si>
    <t>2430321.61 </t>
  </si>
  <si>
    <t> 23.11.1941 02:38 </t>
  </si>
  <si>
    <t> -0.19 </t>
  </si>
  <si>
    <t>2430377.44 </t>
  </si>
  <si>
    <t> 17.01.1942 22:33 </t>
  </si>
  <si>
    <t> 0.07 </t>
  </si>
  <si>
    <t>2430731.52 </t>
  </si>
  <si>
    <t> 07.01.1943 00:28 </t>
  </si>
  <si>
    <t>2432260.108 </t>
  </si>
  <si>
    <t> 15.03.1947 14:35 </t>
  </si>
  <si>
    <t> 0.001 </t>
  </si>
  <si>
    <t> A.Soloviev </t>
  </si>
  <si>
    <t> PZ 12.274 </t>
  </si>
  <si>
    <t>2432274.002 </t>
  </si>
  <si>
    <t> 29.03.1947 12:02 </t>
  </si>
  <si>
    <t> 0.000 </t>
  </si>
  <si>
    <t> AC 64.3 </t>
  </si>
  <si>
    <t>2451587.559 </t>
  </si>
  <si>
    <t> 13.02.2000 01:24 </t>
  </si>
  <si>
    <t> -0.084 </t>
  </si>
  <si>
    <t> S.Cook </t>
  </si>
  <si>
    <t> JAAVSO 41;122 </t>
  </si>
  <si>
    <t>2452997.833 </t>
  </si>
  <si>
    <t> 24.12.2003 07:59 </t>
  </si>
  <si>
    <t> -0.123 </t>
  </si>
  <si>
    <t> R.Meyer </t>
  </si>
  <si>
    <t>BAVM 171 </t>
  </si>
  <si>
    <t>2455207.0515 </t>
  </si>
  <si>
    <t> 10.01.2010 13:14 </t>
  </si>
  <si>
    <t> -0.1625 </t>
  </si>
  <si>
    <t>C </t>
  </si>
  <si>
    <t>Rc</t>
  </si>
  <si>
    <t> K.Shiokawa </t>
  </si>
  <si>
    <t>VSB 51 </t>
  </si>
  <si>
    <t>I</t>
  </si>
  <si>
    <t>VSB 060</t>
  </si>
  <si>
    <t>G4825-2279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</si>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</sst>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4" fillId="0" borderId="0" xfId="42" applyFont="1" applyAlignment="1">
      <alignment horizontal="left" vertical="center"/>
    </xf>
    <xf numFmtId="0" fontId="34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33" fillId="0" borderId="0" xfId="42" applyFont="1" applyAlignment="1">
      <alignment horizontal="center" vertical="center"/>
    </xf>
    <xf numFmtId="0" fontId="19" fillId="0" borderId="0" xfId="42" applyAlignment="1">
      <alignment horizontal="left" vertical="center"/>
    </xf>
    <xf numFmtId="0" fontId="33" fillId="0" borderId="0" xfId="42" applyFont="1" applyAlignment="1">
      <alignment vertical="center"/>
    </xf>
    <xf numFmtId="0" fontId="33" fillId="0" borderId="0" xfId="42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6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Active!$D$21:$D$230</c:f>
                <c:numCache>
                  <c:formatCode>General</c:formatCode>
                  <c:ptCount val="21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Active!$D$21:$D$230</c:f>
                <c:numCache>
                  <c:formatCode>General</c:formatCode>
                  <c:ptCount val="21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C-4584-81EB-9E85F91BE0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-5.8166999999230029E-2</c:v>
                </c:pt>
                <c:pt idx="1">
                  <c:v>-0.17376399999920977</c:v>
                </c:pt>
                <c:pt idx="2">
                  <c:v>-0.12111699999877601</c:v>
                </c:pt>
                <c:pt idx="3">
                  <c:v>6.8240000000514556E-3</c:v>
                </c:pt>
                <c:pt idx="4">
                  <c:v>-2.0000000004074536E-3</c:v>
                </c:pt>
                <c:pt idx="7">
                  <c:v>5.0560000017867424E-3</c:v>
                </c:pt>
                <c:pt idx="8">
                  <c:v>7.4019999992742669E-3</c:v>
                </c:pt>
                <c:pt idx="9">
                  <c:v>-1.1720999998942716E-2</c:v>
                </c:pt>
                <c:pt idx="10">
                  <c:v>-0.18555999999807682</c:v>
                </c:pt>
                <c:pt idx="11">
                  <c:v>6.5615999999863561E-2</c:v>
                </c:pt>
                <c:pt idx="12">
                  <c:v>-0.16938699999809614</c:v>
                </c:pt>
                <c:pt idx="13">
                  <c:v>9.5300000248244032E-4</c:v>
                </c:pt>
                <c:pt idx="14">
                  <c:v>2.4700000358279794E-4</c:v>
                </c:pt>
                <c:pt idx="15">
                  <c:v>-8.4092999997665174E-2</c:v>
                </c:pt>
                <c:pt idx="16">
                  <c:v>-0.12275199999567121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C-4584-81EB-9E85F91BE0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2C-4584-81EB-9E85F91BE0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7">
                  <c:v>-0.16250599999330007</c:v>
                </c:pt>
                <c:pt idx="18">
                  <c:v>-0.1752039999992121</c:v>
                </c:pt>
                <c:pt idx="19">
                  <c:v>-0.17072366672800854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2C-4584-81EB-9E85F91BE0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2C-4584-81EB-9E85F91BE0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2C-4584-81EB-9E85F91BE0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2C-4584-81EB-9E85F91BE0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-3.1925627948301338E-2</c:v>
                </c:pt>
                <c:pt idx="1">
                  <c:v>-3.5867151604160818E-2</c:v>
                </c:pt>
                <c:pt idx="2">
                  <c:v>-3.5893604783059203E-2</c:v>
                </c:pt>
                <c:pt idx="3">
                  <c:v>-3.5972964319754358E-2</c:v>
                </c:pt>
                <c:pt idx="4">
                  <c:v>-3.6184589750941444E-2</c:v>
                </c:pt>
                <c:pt idx="5">
                  <c:v>-3.6184589750941444E-2</c:v>
                </c:pt>
                <c:pt idx="6">
                  <c:v>-3.6184589750941444E-2</c:v>
                </c:pt>
                <c:pt idx="7">
                  <c:v>-3.745434233806396E-2</c:v>
                </c:pt>
                <c:pt idx="8">
                  <c:v>-4.0575817448073474E-2</c:v>
                </c:pt>
                <c:pt idx="9">
                  <c:v>-4.2983056727826582E-2</c:v>
                </c:pt>
                <c:pt idx="10">
                  <c:v>-4.994024277810203E-2</c:v>
                </c:pt>
                <c:pt idx="11">
                  <c:v>-5.0151868209289116E-2</c:v>
                </c:pt>
                <c:pt idx="12">
                  <c:v>-5.1500980333106787E-2</c:v>
                </c:pt>
                <c:pt idx="13">
                  <c:v>-5.732067969075165E-2</c:v>
                </c:pt>
                <c:pt idx="14">
                  <c:v>-5.7373586048548419E-2</c:v>
                </c:pt>
                <c:pt idx="15">
                  <c:v>-0.1309134233860608</c:v>
                </c:pt>
                <c:pt idx="16">
                  <c:v>-0.1362834187024331</c:v>
                </c:pt>
                <c:pt idx="17">
                  <c:v>-0.14469552959211976</c:v>
                </c:pt>
                <c:pt idx="18">
                  <c:v>-0.15173207517909038</c:v>
                </c:pt>
                <c:pt idx="19">
                  <c:v>-0.15175852835798875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2C-4584-81EB-9E85F91BE0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</c:v>
                </c:pt>
                <c:pt idx="1">
                  <c:v>-12</c:v>
                </c:pt>
                <c:pt idx="2">
                  <c:v>-11</c:v>
                </c:pt>
                <c:pt idx="3">
                  <c:v>-8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48</c:v>
                </c:pt>
                <c:pt idx="8">
                  <c:v>166</c:v>
                </c:pt>
                <c:pt idx="9">
                  <c:v>257</c:v>
                </c:pt>
                <c:pt idx="10">
                  <c:v>520</c:v>
                </c:pt>
                <c:pt idx="11">
                  <c:v>528</c:v>
                </c:pt>
                <c:pt idx="12">
                  <c:v>579</c:v>
                </c:pt>
                <c:pt idx="13">
                  <c:v>799</c:v>
                </c:pt>
                <c:pt idx="14">
                  <c:v>801</c:v>
                </c:pt>
                <c:pt idx="15">
                  <c:v>3581</c:v>
                </c:pt>
                <c:pt idx="16">
                  <c:v>3784</c:v>
                </c:pt>
                <c:pt idx="17">
                  <c:v>4102</c:v>
                </c:pt>
                <c:pt idx="18">
                  <c:v>4368</c:v>
                </c:pt>
                <c:pt idx="19">
                  <c:v>4369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2C-4584-81EB-9E85F91B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3808"/>
        <c:axId val="1"/>
      </c:scatterChart>
      <c:valAx>
        <c:axId val="894713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3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44FCF8-D59C-3C75-2A38-001A41768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bav-astro.de/sfs/BAVM_link.php?BAVMnr=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1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s="18" customFormat="1" ht="12.95" customHeight="1" x14ac:dyDescent="0.2">
      <c r="A2" s="18" t="s">
        <v>23</v>
      </c>
      <c r="B2" s="18" t="s">
        <v>40</v>
      </c>
      <c r="C2" s="19"/>
      <c r="D2" s="19"/>
      <c r="E2" s="18" t="s">
        <v>38</v>
      </c>
      <c r="F2" s="18" t="s">
        <v>121</v>
      </c>
    </row>
    <row r="3" spans="1:6" s="18" customFormat="1" ht="12.95" customHeight="1" thickBot="1" x14ac:dyDescent="0.25"/>
    <row r="4" spans="1:6" s="18" customFormat="1" ht="12.95" customHeight="1" thickTop="1" thickBot="1" x14ac:dyDescent="0.25">
      <c r="A4" s="20" t="s">
        <v>0</v>
      </c>
      <c r="C4" s="21" t="s">
        <v>37</v>
      </c>
      <c r="D4" s="22" t="s">
        <v>37</v>
      </c>
    </row>
    <row r="5" spans="1:6" s="18" customFormat="1" ht="12.95" customHeight="1" thickTop="1" x14ac:dyDescent="0.2">
      <c r="A5" s="23" t="s">
        <v>28</v>
      </c>
      <c r="C5" s="24">
        <v>-9.5</v>
      </c>
      <c r="D5" s="18" t="s">
        <v>29</v>
      </c>
    </row>
    <row r="6" spans="1:6" s="18" customFormat="1" ht="12.95" customHeight="1" x14ac:dyDescent="0.2">
      <c r="A6" s="20" t="s">
        <v>1</v>
      </c>
    </row>
    <row r="7" spans="1:6" s="18" customFormat="1" ht="12.95" customHeight="1" x14ac:dyDescent="0.2">
      <c r="A7" s="18" t="s">
        <v>2</v>
      </c>
      <c r="C7" s="57">
        <v>26709.171999999999</v>
      </c>
      <c r="D7" s="26" t="s">
        <v>122</v>
      </c>
    </row>
    <row r="8" spans="1:6" s="18" customFormat="1" ht="12.95" customHeight="1" x14ac:dyDescent="0.2">
      <c r="A8" s="18" t="s">
        <v>3</v>
      </c>
      <c r="C8" s="57">
        <v>6.9473529999999997</v>
      </c>
      <c r="D8" s="26" t="s">
        <v>122</v>
      </c>
    </row>
    <row r="9" spans="1:6" s="18" customFormat="1" ht="12.95" customHeight="1" x14ac:dyDescent="0.2">
      <c r="A9" s="27" t="s">
        <v>32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6" s="18" customFormat="1" ht="12.95" customHeight="1" thickBot="1" x14ac:dyDescent="0.25">
      <c r="C10" s="31" t="s">
        <v>19</v>
      </c>
      <c r="D10" s="31" t="s">
        <v>20</v>
      </c>
    </row>
    <row r="11" spans="1:6" s="18" customFormat="1" ht="12.95" customHeight="1" x14ac:dyDescent="0.2">
      <c r="A11" s="18" t="s">
        <v>15</v>
      </c>
      <c r="C11" s="30">
        <f ca="1">INTERCEPT(INDIRECT($D$9):G983,INDIRECT($C$9):F983)</f>
        <v>-3.6184589750941444E-2</v>
      </c>
      <c r="D11" s="19"/>
    </row>
    <row r="12" spans="1:6" s="18" customFormat="1" ht="12.95" customHeight="1" x14ac:dyDescent="0.2">
      <c r="A12" s="18" t="s">
        <v>16</v>
      </c>
      <c r="C12" s="30">
        <f ca="1">SLOPE(INDIRECT($D$9):G983,INDIRECT($C$9):F983)</f>
        <v>-2.6453178898385742E-5</v>
      </c>
      <c r="D12" s="19"/>
    </row>
    <row r="13" spans="1:6" s="18" customFormat="1" ht="12.95" customHeight="1" x14ac:dyDescent="0.2">
      <c r="A13" s="18" t="s">
        <v>18</v>
      </c>
      <c r="C13" s="19" t="s">
        <v>13</v>
      </c>
    </row>
    <row r="14" spans="1:6" s="18" customFormat="1" ht="12.95" customHeight="1" x14ac:dyDescent="0.2"/>
    <row r="15" spans="1:6" s="18" customFormat="1" ht="12.95" customHeight="1" x14ac:dyDescent="0.2">
      <c r="A15" s="32" t="s">
        <v>17</v>
      </c>
      <c r="C15" s="33">
        <f ca="1">(C7+C11)+(C8+C12)*INT(MAX(F21:F3524))</f>
        <v>57062.005498471641</v>
      </c>
      <c r="E15" s="34" t="s">
        <v>34</v>
      </c>
      <c r="F15" s="24">
        <v>1</v>
      </c>
    </row>
    <row r="16" spans="1:6" s="18" customFormat="1" ht="12.95" customHeight="1" x14ac:dyDescent="0.2">
      <c r="A16" s="20" t="s">
        <v>4</v>
      </c>
      <c r="C16" s="35">
        <f ca="1">+C8+C12</f>
        <v>6.9473265468211016</v>
      </c>
      <c r="E16" s="34" t="s">
        <v>30</v>
      </c>
      <c r="F16" s="36">
        <f ca="1">NOW()+15018.5+$C$5/24</f>
        <v>60360.697642013889</v>
      </c>
    </row>
    <row r="17" spans="1:21" s="18" customFormat="1" ht="12.95" customHeight="1" thickBot="1" x14ac:dyDescent="0.25">
      <c r="A17" s="34" t="s">
        <v>27</v>
      </c>
      <c r="C17" s="18">
        <f>COUNT(C21:C2182)</f>
        <v>20</v>
      </c>
      <c r="E17" s="34" t="s">
        <v>35</v>
      </c>
      <c r="F17" s="36">
        <f ca="1">ROUND(2*(F16-$C$7)/$C$8,0)/2+F15</f>
        <v>4845</v>
      </c>
    </row>
    <row r="18" spans="1:21" s="18" customFormat="1" ht="12.95" customHeight="1" thickTop="1" thickBot="1" x14ac:dyDescent="0.25">
      <c r="A18" s="20" t="s">
        <v>5</v>
      </c>
      <c r="C18" s="37">
        <f ca="1">+C15</f>
        <v>57062.005498471641</v>
      </c>
      <c r="D18" s="38">
        <f ca="1">+C16</f>
        <v>6.9473265468211016</v>
      </c>
      <c r="E18" s="34" t="s">
        <v>36</v>
      </c>
      <c r="F18" s="30">
        <f ca="1">ROUND(2*(F16-$C$15)/$C$16,0)/2+F15</f>
        <v>476</v>
      </c>
    </row>
    <row r="19" spans="1:21" s="18" customFormat="1" ht="12.95" customHeight="1" thickTop="1" x14ac:dyDescent="0.2">
      <c r="E19" s="34" t="s">
        <v>31</v>
      </c>
      <c r="F19" s="39">
        <f ca="1">+$C$15+$C$16*F18-15018.5-$C$5/24</f>
        <v>45350.828768091822</v>
      </c>
    </row>
    <row r="20" spans="1:21" s="18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0" t="s">
        <v>50</v>
      </c>
      <c r="I20" s="40" t="s">
        <v>53</v>
      </c>
      <c r="J20" s="40" t="s">
        <v>47</v>
      </c>
      <c r="K20" s="40" t="s">
        <v>45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1" t="s">
        <v>14</v>
      </c>
      <c r="U20" s="42" t="s">
        <v>33</v>
      </c>
    </row>
    <row r="21" spans="1:21" s="18" customFormat="1" ht="12.95" customHeight="1" x14ac:dyDescent="0.2">
      <c r="A21" s="43" t="s">
        <v>59</v>
      </c>
      <c r="B21" s="44" t="s">
        <v>119</v>
      </c>
      <c r="C21" s="45">
        <v>25590.59</v>
      </c>
      <c r="D21" s="25"/>
      <c r="E21" s="18">
        <f>+(C21-C$7)/C$8</f>
        <v>-161.00837254131156</v>
      </c>
      <c r="F21" s="18">
        <f>ROUND(2*E21,0)/2</f>
        <v>-161</v>
      </c>
      <c r="G21" s="18">
        <f>+C21-(C$7+F21*C$8)</f>
        <v>-5.8166999999230029E-2</v>
      </c>
      <c r="I21" s="18">
        <f>+G21</f>
        <v>-5.8166999999230029E-2</v>
      </c>
      <c r="O21" s="18">
        <f ca="1">+C$11+C$12*$F21</f>
        <v>-3.1925627948301338E-2</v>
      </c>
      <c r="Q21" s="46">
        <f>+C21-15018.5</f>
        <v>10572.09</v>
      </c>
    </row>
    <row r="22" spans="1:21" s="18" customFormat="1" ht="12.95" customHeight="1" x14ac:dyDescent="0.2">
      <c r="A22" s="43" t="s">
        <v>59</v>
      </c>
      <c r="B22" s="44" t="s">
        <v>119</v>
      </c>
      <c r="C22" s="45">
        <v>26625.63</v>
      </c>
      <c r="D22" s="25"/>
      <c r="E22" s="18">
        <f>+(C22-C$7)/C$8</f>
        <v>-12.025011540366187</v>
      </c>
      <c r="F22" s="18">
        <f>ROUND(2*E22,0)/2</f>
        <v>-12</v>
      </c>
      <c r="G22" s="18">
        <f>+C22-(C$7+F22*C$8)</f>
        <v>-0.17376399999920977</v>
      </c>
      <c r="I22" s="18">
        <f>+G22</f>
        <v>-0.17376399999920977</v>
      </c>
      <c r="O22" s="18">
        <f ca="1">+C$11+C$12*$F22</f>
        <v>-3.5867151604160818E-2</v>
      </c>
      <c r="Q22" s="46">
        <f>+C22-15018.5</f>
        <v>11607.130000000001</v>
      </c>
    </row>
    <row r="23" spans="1:21" s="18" customFormat="1" ht="12.95" customHeight="1" x14ac:dyDescent="0.2">
      <c r="A23" s="43" t="s">
        <v>59</v>
      </c>
      <c r="B23" s="44" t="s">
        <v>119</v>
      </c>
      <c r="C23" s="45">
        <v>26632.63</v>
      </c>
      <c r="D23" s="25"/>
      <c r="E23" s="18">
        <f>+(C23-C$7)/C$8</f>
        <v>-11.017433546272608</v>
      </c>
      <c r="F23" s="18">
        <f>ROUND(2*E23,0)/2</f>
        <v>-11</v>
      </c>
      <c r="G23" s="18">
        <f>+C23-(C$7+F23*C$8)</f>
        <v>-0.12111699999877601</v>
      </c>
      <c r="I23" s="18">
        <f>+G23</f>
        <v>-0.12111699999877601</v>
      </c>
      <c r="O23" s="18">
        <f ca="1">+C$11+C$12*$F23</f>
        <v>-3.5893604783059203E-2</v>
      </c>
      <c r="Q23" s="46">
        <f>+C23-15018.5</f>
        <v>11614.130000000001</v>
      </c>
    </row>
    <row r="24" spans="1:21" s="18" customFormat="1" ht="12.95" customHeight="1" x14ac:dyDescent="0.2">
      <c r="A24" s="43" t="s">
        <v>71</v>
      </c>
      <c r="B24" s="44" t="s">
        <v>119</v>
      </c>
      <c r="C24" s="45">
        <v>26653.599999999999</v>
      </c>
      <c r="D24" s="25"/>
      <c r="E24" s="18">
        <f>+(C24-C$7)/C$8</f>
        <v>-7.9990177553954895</v>
      </c>
      <c r="F24" s="18">
        <f>ROUND(2*E24,0)/2</f>
        <v>-8</v>
      </c>
      <c r="G24" s="18">
        <f>+C24-(C$7+F24*C$8)</f>
        <v>6.8240000000514556E-3</v>
      </c>
      <c r="I24" s="18">
        <f>+G24</f>
        <v>6.8240000000514556E-3</v>
      </c>
      <c r="O24" s="18">
        <f ca="1">+C$11+C$12*$F24</f>
        <v>-3.5972964319754358E-2</v>
      </c>
      <c r="Q24" s="46">
        <f>+C24-15018.5</f>
        <v>11635.099999999999</v>
      </c>
    </row>
    <row r="25" spans="1:21" s="18" customFormat="1" ht="12.95" customHeight="1" x14ac:dyDescent="0.2">
      <c r="A25" s="43" t="s">
        <v>76</v>
      </c>
      <c r="B25" s="44" t="s">
        <v>119</v>
      </c>
      <c r="C25" s="45">
        <v>26709.17</v>
      </c>
      <c r="D25" s="25"/>
      <c r="E25" s="18">
        <f>+(C25-C$7)/C$8</f>
        <v>-2.8787942694252815E-4</v>
      </c>
      <c r="F25" s="18">
        <f>ROUND(2*E25,0)/2</f>
        <v>0</v>
      </c>
      <c r="G25" s="18">
        <f>+C25-(C$7+F25*C$8)</f>
        <v>-2.0000000004074536E-3</v>
      </c>
      <c r="I25" s="18">
        <f>+G25</f>
        <v>-2.0000000004074536E-3</v>
      </c>
      <c r="O25" s="18">
        <f ca="1">+C$11+C$12*$F25</f>
        <v>-3.6184589750941444E-2</v>
      </c>
      <c r="Q25" s="46">
        <f>+C25-15018.5</f>
        <v>11690.669999999998</v>
      </c>
    </row>
    <row r="26" spans="1:21" s="18" customFormat="1" ht="12.95" customHeight="1" x14ac:dyDescent="0.2">
      <c r="A26" s="58" t="s">
        <v>41</v>
      </c>
      <c r="C26" s="25">
        <f>C$7</f>
        <v>26709.171999999999</v>
      </c>
      <c r="D26" s="25" t="s">
        <v>13</v>
      </c>
      <c r="E26" s="18">
        <f>+(C26-C$7)/C$8</f>
        <v>0</v>
      </c>
      <c r="F26" s="18">
        <f>ROUND(2*E26,0)/2</f>
        <v>0</v>
      </c>
      <c r="G26" s="18">
        <f>+C26-(C$7+F26*C$8)</f>
        <v>0</v>
      </c>
      <c r="H26" s="18">
        <f>+G26</f>
        <v>0</v>
      </c>
      <c r="O26" s="18">
        <f ca="1">+C$11+C$12*$F26</f>
        <v>-3.6184589750941444E-2</v>
      </c>
      <c r="Q26" s="46">
        <f>+C26-15018.5</f>
        <v>11690.671999999999</v>
      </c>
    </row>
    <row r="27" spans="1:21" s="18" customFormat="1" ht="12.95" customHeight="1" x14ac:dyDescent="0.2">
      <c r="A27" s="55" t="str">
        <f>$D$7</f>
        <v>VSX</v>
      </c>
      <c r="B27" s="53"/>
      <c r="C27" s="56">
        <f>$C$7</f>
        <v>26709.171999999999</v>
      </c>
      <c r="D27" s="56"/>
      <c r="E27" s="18">
        <f>+(C27-C$7)/C$8</f>
        <v>0</v>
      </c>
      <c r="F27" s="18">
        <f>ROUND(2*E27,0)/2</f>
        <v>0</v>
      </c>
      <c r="G27" s="18">
        <f>+C27-(C$7+F27*C$8)</f>
        <v>0</v>
      </c>
      <c r="H27" s="18">
        <f>+G27</f>
        <v>0</v>
      </c>
      <c r="O27" s="18">
        <f ca="1">+C$11+C$12*$F27</f>
        <v>-3.6184589750941444E-2</v>
      </c>
      <c r="Q27" s="46">
        <f>+C27-15018.5</f>
        <v>11690.671999999999</v>
      </c>
    </row>
    <row r="28" spans="1:21" s="18" customFormat="1" ht="12.95" customHeight="1" x14ac:dyDescent="0.2">
      <c r="A28" s="43" t="s">
        <v>76</v>
      </c>
      <c r="B28" s="44" t="s">
        <v>119</v>
      </c>
      <c r="C28" s="45">
        <v>27042.65</v>
      </c>
      <c r="D28" s="25"/>
      <c r="E28" s="18">
        <f>+(C28-C$7)/C$8</f>
        <v>48.00072775919157</v>
      </c>
      <c r="F28" s="18">
        <f>ROUND(2*E28,0)/2</f>
        <v>48</v>
      </c>
      <c r="G28" s="18">
        <f>+C28-(C$7+F28*C$8)</f>
        <v>5.0560000017867424E-3</v>
      </c>
      <c r="I28" s="18">
        <f>+G28</f>
        <v>5.0560000017867424E-3</v>
      </c>
      <c r="O28" s="18">
        <f ca="1">+C$11+C$12*$F28</f>
        <v>-3.745434233806396E-2</v>
      </c>
      <c r="Q28" s="46">
        <f>+C28-15018.5</f>
        <v>12024.150000000001</v>
      </c>
    </row>
    <row r="29" spans="1:21" s="18" customFormat="1" ht="12.95" customHeight="1" x14ac:dyDescent="0.2">
      <c r="A29" s="43" t="s">
        <v>76</v>
      </c>
      <c r="B29" s="44" t="s">
        <v>119</v>
      </c>
      <c r="C29" s="45">
        <v>27862.44</v>
      </c>
      <c r="D29" s="25"/>
      <c r="E29" s="18">
        <f>+(C29-C$7)/C$8</f>
        <v>166.0010654417589</v>
      </c>
      <c r="F29" s="18">
        <f>ROUND(2*E29,0)/2</f>
        <v>166</v>
      </c>
      <c r="G29" s="18">
        <f>+C29-(C$7+F29*C$8)</f>
        <v>7.4019999992742669E-3</v>
      </c>
      <c r="I29" s="18">
        <f>+G29</f>
        <v>7.4019999992742669E-3</v>
      </c>
      <c r="O29" s="18">
        <f ca="1">+C$11+C$12*$F29</f>
        <v>-4.0575817448073474E-2</v>
      </c>
      <c r="Q29" s="46">
        <f>+C29-15018.5</f>
        <v>12843.939999999999</v>
      </c>
    </row>
    <row r="30" spans="1:21" s="18" customFormat="1" ht="12.95" customHeight="1" x14ac:dyDescent="0.2">
      <c r="A30" s="43" t="s">
        <v>59</v>
      </c>
      <c r="B30" s="44" t="s">
        <v>119</v>
      </c>
      <c r="C30" s="45">
        <v>28494.63</v>
      </c>
      <c r="D30" s="25"/>
      <c r="E30" s="18">
        <f>+(C30-C$7)/C$8</f>
        <v>256.99831288261908</v>
      </c>
      <c r="F30" s="18">
        <f>ROUND(2*E30,0)/2</f>
        <v>257</v>
      </c>
      <c r="G30" s="18">
        <f>+C30-(C$7+F30*C$8)</f>
        <v>-1.1720999998942716E-2</v>
      </c>
      <c r="I30" s="18">
        <f>+G30</f>
        <v>-1.1720999998942716E-2</v>
      </c>
      <c r="O30" s="18">
        <f ca="1">+C$11+C$12*$F30</f>
        <v>-4.2983056727826582E-2</v>
      </c>
      <c r="Q30" s="46">
        <f>+C30-15018.5</f>
        <v>13476.130000000001</v>
      </c>
    </row>
    <row r="31" spans="1:21" s="18" customFormat="1" ht="12.95" customHeight="1" x14ac:dyDescent="0.2">
      <c r="A31" s="43" t="s">
        <v>59</v>
      </c>
      <c r="B31" s="44" t="s">
        <v>119</v>
      </c>
      <c r="C31" s="45">
        <v>30321.61</v>
      </c>
      <c r="D31" s="25"/>
      <c r="E31" s="18">
        <f>+(C31-C$7)/C$8</f>
        <v>519.97329054677402</v>
      </c>
      <c r="F31" s="18">
        <f>ROUND(2*E31,0)/2</f>
        <v>520</v>
      </c>
      <c r="G31" s="18">
        <f>+C31-(C$7+F31*C$8)</f>
        <v>-0.18555999999807682</v>
      </c>
      <c r="I31" s="18">
        <f>+G31</f>
        <v>-0.18555999999807682</v>
      </c>
      <c r="O31" s="18">
        <f ca="1">+C$11+C$12*$F31</f>
        <v>-4.994024277810203E-2</v>
      </c>
      <c r="Q31" s="46">
        <f>+C31-15018.5</f>
        <v>15303.11</v>
      </c>
    </row>
    <row r="32" spans="1:21" s="18" customFormat="1" ht="12.95" customHeight="1" x14ac:dyDescent="0.2">
      <c r="A32" s="43" t="s">
        <v>59</v>
      </c>
      <c r="B32" s="44" t="s">
        <v>119</v>
      </c>
      <c r="C32" s="45">
        <v>30377.439999999999</v>
      </c>
      <c r="D32" s="25"/>
      <c r="E32" s="18">
        <f>+(C32-C$7)/C$8</f>
        <v>528.00944474823723</v>
      </c>
      <c r="F32" s="18">
        <f>ROUND(2*E32,0)/2</f>
        <v>528</v>
      </c>
      <c r="G32" s="18">
        <f>+C32-(C$7+F32*C$8)</f>
        <v>6.5615999999863561E-2</v>
      </c>
      <c r="I32" s="18">
        <f>+G32</f>
        <v>6.5615999999863561E-2</v>
      </c>
      <c r="O32" s="18">
        <f ca="1">+C$11+C$12*$F32</f>
        <v>-5.0151868209289116E-2</v>
      </c>
      <c r="Q32" s="46">
        <f>+C32-15018.5</f>
        <v>15358.939999999999</v>
      </c>
    </row>
    <row r="33" spans="1:17" s="18" customFormat="1" ht="12.95" customHeight="1" x14ac:dyDescent="0.2">
      <c r="A33" s="43" t="s">
        <v>59</v>
      </c>
      <c r="B33" s="44" t="s">
        <v>119</v>
      </c>
      <c r="C33" s="45">
        <v>30731.52</v>
      </c>
      <c r="D33" s="25"/>
      <c r="E33" s="18">
        <f>+(C33-C$7)/C$8</f>
        <v>578.97561848375949</v>
      </c>
      <c r="F33" s="18">
        <f>ROUND(2*E33,0)/2</f>
        <v>579</v>
      </c>
      <c r="G33" s="18">
        <f>+C33-(C$7+F33*C$8)</f>
        <v>-0.16938699999809614</v>
      </c>
      <c r="I33" s="18">
        <f>+G33</f>
        <v>-0.16938699999809614</v>
      </c>
      <c r="O33" s="18">
        <f ca="1">+C$11+C$12*$F33</f>
        <v>-5.1500980333106787E-2</v>
      </c>
      <c r="Q33" s="46">
        <f>+C33-15018.5</f>
        <v>15713.02</v>
      </c>
    </row>
    <row r="34" spans="1:17" s="18" customFormat="1" ht="12.95" customHeight="1" x14ac:dyDescent="0.2">
      <c r="A34" s="43" t="s">
        <v>97</v>
      </c>
      <c r="B34" s="44" t="s">
        <v>119</v>
      </c>
      <c r="C34" s="45">
        <v>32260.108</v>
      </c>
      <c r="D34" s="25"/>
      <c r="E34" s="18">
        <f>+(C34-C$7)/C$8</f>
        <v>799.00013717454715</v>
      </c>
      <c r="F34" s="18">
        <f>ROUND(2*E34,0)/2</f>
        <v>799</v>
      </c>
      <c r="G34" s="18">
        <f>+C34-(C$7+F34*C$8)</f>
        <v>9.5300000248244032E-4</v>
      </c>
      <c r="I34" s="18">
        <f>+G34</f>
        <v>9.5300000248244032E-4</v>
      </c>
      <c r="O34" s="18">
        <f ca="1">+C$11+C$12*$F34</f>
        <v>-5.732067969075165E-2</v>
      </c>
      <c r="Q34" s="46">
        <f>+C34-15018.5</f>
        <v>17241.608</v>
      </c>
    </row>
    <row r="35" spans="1:17" s="18" customFormat="1" ht="12.95" customHeight="1" x14ac:dyDescent="0.2">
      <c r="A35" s="43" t="s">
        <v>101</v>
      </c>
      <c r="B35" s="44" t="s">
        <v>119</v>
      </c>
      <c r="C35" s="45">
        <v>32274.002</v>
      </c>
      <c r="D35" s="25"/>
      <c r="E35" s="18">
        <f>+(C35-C$7)/C$8</f>
        <v>801.00003555310946</v>
      </c>
      <c r="F35" s="18">
        <f>ROUND(2*E35,0)/2</f>
        <v>801</v>
      </c>
      <c r="G35" s="18">
        <f>+C35-(C$7+F35*C$8)</f>
        <v>2.4700000358279794E-4</v>
      </c>
      <c r="I35" s="18">
        <f>+G35</f>
        <v>2.4700000358279794E-4</v>
      </c>
      <c r="O35" s="18">
        <f ca="1">+C$11+C$12*$F35</f>
        <v>-5.7373586048548419E-2</v>
      </c>
      <c r="Q35" s="46">
        <f>+C35-15018.5</f>
        <v>17255.502</v>
      </c>
    </row>
    <row r="36" spans="1:17" s="18" customFormat="1" ht="12.95" customHeight="1" x14ac:dyDescent="0.2">
      <c r="A36" s="47" t="s">
        <v>42</v>
      </c>
      <c r="B36" s="48"/>
      <c r="C36" s="49">
        <v>51587.559000000001</v>
      </c>
      <c r="D36" s="25"/>
      <c r="E36" s="18">
        <f>+(C36-C$7)/C$8</f>
        <v>3580.9878956776779</v>
      </c>
      <c r="F36" s="18">
        <f>ROUND(2*E36,0)/2</f>
        <v>3581</v>
      </c>
      <c r="G36" s="18">
        <f>+C36-(C$7+F36*C$8)</f>
        <v>-8.4092999997665174E-2</v>
      </c>
      <c r="I36" s="18">
        <f>+G36</f>
        <v>-8.4092999997665174E-2</v>
      </c>
      <c r="O36" s="18">
        <f ca="1">+C$11+C$12*$F36</f>
        <v>-0.1309134233860608</v>
      </c>
      <c r="Q36" s="46">
        <f>+C36-15018.5</f>
        <v>36569.059000000001</v>
      </c>
    </row>
    <row r="37" spans="1:17" s="18" customFormat="1" ht="12.95" customHeight="1" x14ac:dyDescent="0.2">
      <c r="A37" s="43" t="s">
        <v>111</v>
      </c>
      <c r="B37" s="44" t="s">
        <v>119</v>
      </c>
      <c r="C37" s="45">
        <v>52997.832999999999</v>
      </c>
      <c r="D37" s="25"/>
      <c r="E37" s="18">
        <f>+(C37-C$7)/C$8</f>
        <v>3783.9823311122959</v>
      </c>
      <c r="F37" s="18">
        <f>ROUND(2*E37,0)/2</f>
        <v>3784</v>
      </c>
      <c r="G37" s="18">
        <f>+C37-(C$7+F37*C$8)</f>
        <v>-0.12275199999567121</v>
      </c>
      <c r="I37" s="18">
        <f>+G37</f>
        <v>-0.12275199999567121</v>
      </c>
      <c r="O37" s="18">
        <f ca="1">+C$11+C$12*$F37</f>
        <v>-0.1362834187024331</v>
      </c>
      <c r="Q37" s="46">
        <f>+C37-15018.5</f>
        <v>37979.332999999999</v>
      </c>
    </row>
    <row r="38" spans="1:17" s="18" customFormat="1" ht="12.95" customHeight="1" x14ac:dyDescent="0.2">
      <c r="A38" s="43" t="s">
        <v>118</v>
      </c>
      <c r="B38" s="44" t="s">
        <v>119</v>
      </c>
      <c r="C38" s="45">
        <v>55207.051500000001</v>
      </c>
      <c r="D38" s="25"/>
      <c r="E38" s="18">
        <f>+(C38-C$7)/C$8</f>
        <v>4101.9766089329278</v>
      </c>
      <c r="F38" s="18">
        <f>ROUND(2*E38,0)/2</f>
        <v>4102</v>
      </c>
      <c r="G38" s="18">
        <f>+C38-(C$7+F38*C$8)</f>
        <v>-0.16250599999330007</v>
      </c>
      <c r="K38" s="18">
        <f>+G38</f>
        <v>-0.16250599999330007</v>
      </c>
      <c r="O38" s="18">
        <f ca="1">+C$11+C$12*$F38</f>
        <v>-0.14469552959211976</v>
      </c>
      <c r="Q38" s="46">
        <f>+C38-15018.5</f>
        <v>40188.551500000001</v>
      </c>
    </row>
    <row r="39" spans="1:17" s="18" customFormat="1" ht="12.95" customHeight="1" x14ac:dyDescent="0.2">
      <c r="A39" s="50" t="s">
        <v>120</v>
      </c>
      <c r="B39" s="51" t="s">
        <v>119</v>
      </c>
      <c r="C39" s="52">
        <v>57055.034699999997</v>
      </c>
      <c r="D39" s="50" t="s">
        <v>116</v>
      </c>
      <c r="E39" s="18">
        <f>+(C39-C$7)/C$8</f>
        <v>4367.9747811864463</v>
      </c>
      <c r="F39" s="18">
        <f>ROUND(2*E39,0)/2</f>
        <v>4368</v>
      </c>
      <c r="G39" s="18">
        <f>+C39-(C$7+F39*C$8)</f>
        <v>-0.1752039999992121</v>
      </c>
      <c r="K39" s="18">
        <f>+G39</f>
        <v>-0.1752039999992121</v>
      </c>
      <c r="O39" s="18">
        <f ca="1">+C$11+C$12*$F39</f>
        <v>-0.15173207517909038</v>
      </c>
      <c r="Q39" s="46">
        <f>+C39-15018.5</f>
        <v>42036.534699999997</v>
      </c>
    </row>
    <row r="40" spans="1:17" s="18" customFormat="1" ht="12.95" customHeight="1" x14ac:dyDescent="0.2">
      <c r="A40" s="50" t="s">
        <v>120</v>
      </c>
      <c r="B40" s="53"/>
      <c r="C40" s="52">
        <v>57061.986533333271</v>
      </c>
      <c r="D40" s="54"/>
      <c r="E40" s="18">
        <f>+(C40-C$7)/C$8</f>
        <v>4368.9754260843338</v>
      </c>
      <c r="F40" s="18">
        <f>ROUND(2*E40,0)/2</f>
        <v>4369</v>
      </c>
      <c r="G40" s="18">
        <f>+C40-(C$7+F40*C$8)</f>
        <v>-0.17072366672800854</v>
      </c>
      <c r="K40" s="18">
        <f>+G40</f>
        <v>-0.17072366672800854</v>
      </c>
      <c r="O40" s="18">
        <f ca="1">+C$11+C$12*$F40</f>
        <v>-0.15175852835798875</v>
      </c>
      <c r="Q40" s="46">
        <f>+C40-15018.5</f>
        <v>42043.486533333271</v>
      </c>
    </row>
    <row r="41" spans="1:17" s="18" customFormat="1" ht="12.95" customHeight="1" x14ac:dyDescent="0.2">
      <c r="C41" s="25"/>
      <c r="D41" s="25"/>
    </row>
    <row r="42" spans="1:17" s="18" customFormat="1" ht="12.95" customHeight="1" x14ac:dyDescent="0.2">
      <c r="C42" s="25"/>
      <c r="D42" s="25"/>
    </row>
    <row r="43" spans="1:17" s="18" customFormat="1" ht="12.95" customHeight="1" x14ac:dyDescent="0.2">
      <c r="C43" s="25"/>
      <c r="D43" s="25"/>
    </row>
    <row r="44" spans="1:17" s="18" customFormat="1" ht="12.95" customHeight="1" x14ac:dyDescent="0.2">
      <c r="C44" s="25"/>
      <c r="D44" s="25"/>
    </row>
    <row r="45" spans="1:17" s="18" customFormat="1" ht="12.95" customHeight="1" x14ac:dyDescent="0.2">
      <c r="C45" s="25"/>
      <c r="D45" s="25"/>
    </row>
    <row r="46" spans="1:17" s="18" customFormat="1" ht="12.95" customHeight="1" x14ac:dyDescent="0.2">
      <c r="C46" s="25"/>
      <c r="D46" s="25"/>
    </row>
    <row r="47" spans="1:17" s="18" customFormat="1" ht="12.95" customHeight="1" x14ac:dyDescent="0.2">
      <c r="C47" s="25"/>
      <c r="D47" s="25"/>
    </row>
    <row r="48" spans="1:17" s="18" customFormat="1" ht="12.95" customHeight="1" x14ac:dyDescent="0.2">
      <c r="C48" s="25"/>
      <c r="D48" s="25"/>
    </row>
    <row r="49" spans="3:4" s="18" customFormat="1" ht="12.95" customHeight="1" x14ac:dyDescent="0.2">
      <c r="C49" s="25"/>
      <c r="D49" s="25"/>
    </row>
    <row r="50" spans="3:4" s="18" customFormat="1" ht="12.95" customHeight="1" x14ac:dyDescent="0.2">
      <c r="C50" s="25"/>
      <c r="D50" s="25"/>
    </row>
    <row r="51" spans="3:4" s="18" customFormat="1" ht="12.95" customHeight="1" x14ac:dyDescent="0.2">
      <c r="C51" s="25"/>
      <c r="D51" s="25"/>
    </row>
    <row r="52" spans="3:4" s="18" customFormat="1" ht="12.95" customHeight="1" x14ac:dyDescent="0.2">
      <c r="C52" s="25"/>
      <c r="D52" s="25"/>
    </row>
    <row r="53" spans="3:4" s="18" customFormat="1" ht="12.95" customHeight="1" x14ac:dyDescent="0.2">
      <c r="C53" s="25"/>
      <c r="D53" s="25"/>
    </row>
    <row r="54" spans="3:4" s="18" customFormat="1" ht="12.95" customHeight="1" x14ac:dyDescent="0.2">
      <c r="C54" s="25"/>
      <c r="D54" s="25"/>
    </row>
    <row r="55" spans="3:4" s="18" customFormat="1" ht="12.95" customHeight="1" x14ac:dyDescent="0.2">
      <c r="C55" s="25"/>
      <c r="D55" s="25"/>
    </row>
    <row r="56" spans="3:4" s="18" customFormat="1" ht="12.95" customHeight="1" x14ac:dyDescent="0.2">
      <c r="C56" s="25"/>
      <c r="D56" s="25"/>
    </row>
    <row r="57" spans="3:4" s="18" customFormat="1" ht="12.95" customHeight="1" x14ac:dyDescent="0.2">
      <c r="C57" s="25"/>
      <c r="D57" s="25"/>
    </row>
    <row r="58" spans="3:4" s="18" customFormat="1" ht="12.95" customHeight="1" x14ac:dyDescent="0.2">
      <c r="C58" s="25"/>
      <c r="D58" s="25"/>
    </row>
    <row r="59" spans="3:4" s="18" customFormat="1" ht="12.95" customHeight="1" x14ac:dyDescent="0.2">
      <c r="C59" s="25"/>
      <c r="D59" s="25"/>
    </row>
    <row r="60" spans="3:4" s="18" customFormat="1" ht="12.95" customHeight="1" x14ac:dyDescent="0.2">
      <c r="C60" s="25"/>
      <c r="D60" s="25"/>
    </row>
    <row r="61" spans="3:4" s="18" customFormat="1" ht="12.95" customHeight="1" x14ac:dyDescent="0.2">
      <c r="C61" s="25"/>
      <c r="D61" s="25"/>
    </row>
    <row r="62" spans="3:4" s="18" customFormat="1" ht="12.95" customHeight="1" x14ac:dyDescent="0.2">
      <c r="C62" s="25"/>
      <c r="D62" s="25"/>
    </row>
    <row r="63" spans="3:4" s="18" customFormat="1" ht="12.95" customHeight="1" x14ac:dyDescent="0.2">
      <c r="C63" s="25"/>
      <c r="D63" s="25"/>
    </row>
    <row r="64" spans="3:4" s="18" customFormat="1" ht="12.95" customHeight="1" x14ac:dyDescent="0.2">
      <c r="C64" s="25"/>
      <c r="D64" s="25"/>
    </row>
    <row r="65" spans="3:4" s="18" customFormat="1" ht="12.95" customHeight="1" x14ac:dyDescent="0.2">
      <c r="C65" s="25"/>
      <c r="D65" s="25"/>
    </row>
    <row r="66" spans="3:4" s="18" customFormat="1" ht="12.95" customHeight="1" x14ac:dyDescent="0.2">
      <c r="C66" s="25"/>
      <c r="D66" s="25"/>
    </row>
    <row r="67" spans="3:4" s="18" customFormat="1" ht="12.95" customHeight="1" x14ac:dyDescent="0.2">
      <c r="C67" s="25"/>
      <c r="D67" s="25"/>
    </row>
    <row r="68" spans="3:4" s="18" customFormat="1" ht="12.95" customHeight="1" x14ac:dyDescent="0.2">
      <c r="C68" s="25"/>
      <c r="D68" s="25"/>
    </row>
    <row r="69" spans="3:4" s="18" customFormat="1" ht="12.95" customHeight="1" x14ac:dyDescent="0.2">
      <c r="C69" s="25"/>
      <c r="D69" s="25"/>
    </row>
    <row r="70" spans="3:4" s="18" customFormat="1" ht="12.95" customHeight="1" x14ac:dyDescent="0.2">
      <c r="C70" s="25"/>
      <c r="D70" s="25"/>
    </row>
    <row r="71" spans="3:4" s="18" customFormat="1" ht="12.95" customHeight="1" x14ac:dyDescent="0.2">
      <c r="C71" s="25"/>
      <c r="D71" s="25"/>
    </row>
    <row r="72" spans="3:4" s="18" customFormat="1" ht="12.95" customHeight="1" x14ac:dyDescent="0.2">
      <c r="C72" s="25"/>
      <c r="D72" s="25"/>
    </row>
    <row r="73" spans="3:4" s="18" customFormat="1" ht="12.95" customHeight="1" x14ac:dyDescent="0.2">
      <c r="C73" s="25"/>
      <c r="D73" s="25"/>
    </row>
    <row r="74" spans="3:4" s="18" customFormat="1" ht="12.95" customHeight="1" x14ac:dyDescent="0.2">
      <c r="C74" s="25"/>
      <c r="D74" s="25"/>
    </row>
    <row r="75" spans="3:4" s="18" customFormat="1" ht="12.95" customHeight="1" x14ac:dyDescent="0.2">
      <c r="C75" s="25"/>
      <c r="D75" s="25"/>
    </row>
    <row r="76" spans="3:4" s="18" customFormat="1" ht="12.95" customHeight="1" x14ac:dyDescent="0.2">
      <c r="C76" s="25"/>
      <c r="D76" s="25"/>
    </row>
    <row r="77" spans="3:4" s="18" customFormat="1" ht="12.95" customHeight="1" x14ac:dyDescent="0.2">
      <c r="C77" s="25"/>
      <c r="D77" s="25"/>
    </row>
    <row r="78" spans="3:4" s="18" customFormat="1" ht="12.95" customHeight="1" x14ac:dyDescent="0.2">
      <c r="C78" s="25"/>
      <c r="D78" s="25"/>
    </row>
    <row r="79" spans="3:4" s="18" customFormat="1" ht="12.95" customHeight="1" x14ac:dyDescent="0.2">
      <c r="C79" s="25"/>
      <c r="D79" s="25"/>
    </row>
    <row r="80" spans="3:4" s="18" customFormat="1" ht="12.95" customHeight="1" x14ac:dyDescent="0.2">
      <c r="C80" s="25"/>
      <c r="D80" s="25"/>
    </row>
    <row r="81" spans="3:4" s="18" customFormat="1" ht="12.95" customHeight="1" x14ac:dyDescent="0.2">
      <c r="C81" s="25"/>
      <c r="D81" s="25"/>
    </row>
    <row r="82" spans="3:4" s="18" customFormat="1" ht="12.95" customHeight="1" x14ac:dyDescent="0.2">
      <c r="C82" s="25"/>
      <c r="D82" s="25"/>
    </row>
    <row r="83" spans="3:4" s="18" customFormat="1" ht="12.95" customHeight="1" x14ac:dyDescent="0.2">
      <c r="C83" s="25"/>
      <c r="D83" s="25"/>
    </row>
    <row r="84" spans="3:4" s="18" customFormat="1" ht="12.95" customHeight="1" x14ac:dyDescent="0.2">
      <c r="C84" s="25"/>
      <c r="D84" s="25"/>
    </row>
    <row r="85" spans="3:4" s="18" customFormat="1" ht="12.95" customHeight="1" x14ac:dyDescent="0.2">
      <c r="C85" s="25"/>
      <c r="D85" s="25"/>
    </row>
    <row r="86" spans="3:4" s="18" customFormat="1" ht="12.95" customHeight="1" x14ac:dyDescent="0.2">
      <c r="C86" s="25"/>
      <c r="D86" s="25"/>
    </row>
    <row r="87" spans="3:4" s="18" customFormat="1" ht="12.95" customHeight="1" x14ac:dyDescent="0.2">
      <c r="C87" s="25"/>
      <c r="D87" s="25"/>
    </row>
    <row r="88" spans="3:4" s="18" customFormat="1" ht="12.95" customHeight="1" x14ac:dyDescent="0.2">
      <c r="C88" s="25"/>
      <c r="D88" s="25"/>
    </row>
    <row r="89" spans="3:4" s="18" customFormat="1" ht="12.95" customHeight="1" x14ac:dyDescent="0.2">
      <c r="C89" s="25"/>
      <c r="D89" s="25"/>
    </row>
    <row r="90" spans="3:4" s="18" customFormat="1" ht="12.95" customHeight="1" x14ac:dyDescent="0.2">
      <c r="C90" s="25"/>
      <c r="D90" s="25"/>
    </row>
    <row r="91" spans="3:4" s="18" customFormat="1" ht="12.95" customHeight="1" x14ac:dyDescent="0.2">
      <c r="C91" s="25"/>
      <c r="D91" s="25"/>
    </row>
    <row r="92" spans="3:4" s="18" customFormat="1" ht="12.95" customHeight="1" x14ac:dyDescent="0.2">
      <c r="C92" s="25"/>
      <c r="D92" s="25"/>
    </row>
    <row r="93" spans="3:4" s="18" customFormat="1" ht="12.95" customHeight="1" x14ac:dyDescent="0.2">
      <c r="C93" s="25"/>
      <c r="D93" s="25"/>
    </row>
    <row r="94" spans="3:4" s="18" customFormat="1" ht="12.95" customHeight="1" x14ac:dyDescent="0.2">
      <c r="C94" s="25"/>
      <c r="D94" s="25"/>
    </row>
    <row r="95" spans="3:4" s="18" customFormat="1" ht="12.95" customHeight="1" x14ac:dyDescent="0.2">
      <c r="C95" s="25"/>
      <c r="D95" s="25"/>
    </row>
    <row r="96" spans="3:4" s="18" customFormat="1" ht="12.95" customHeight="1" x14ac:dyDescent="0.2">
      <c r="C96" s="25"/>
      <c r="D96" s="25"/>
    </row>
    <row r="97" spans="3:4" s="18" customFormat="1" ht="12.95" customHeight="1" x14ac:dyDescent="0.2">
      <c r="C97" s="25"/>
      <c r="D97" s="25"/>
    </row>
    <row r="98" spans="3:4" s="18" customFormat="1" ht="12.95" customHeight="1" x14ac:dyDescent="0.2">
      <c r="C98" s="25"/>
      <c r="D98" s="25"/>
    </row>
    <row r="99" spans="3:4" s="18" customFormat="1" ht="12.95" customHeight="1" x14ac:dyDescent="0.2">
      <c r="C99" s="25"/>
      <c r="D99" s="25"/>
    </row>
    <row r="100" spans="3:4" s="18" customFormat="1" ht="12.95" customHeight="1" x14ac:dyDescent="0.2">
      <c r="C100" s="25"/>
      <c r="D100" s="25"/>
    </row>
    <row r="101" spans="3:4" s="18" customFormat="1" ht="12.95" customHeight="1" x14ac:dyDescent="0.2">
      <c r="C101" s="25"/>
      <c r="D101" s="25"/>
    </row>
    <row r="102" spans="3:4" s="18" customFormat="1" ht="12.95" customHeight="1" x14ac:dyDescent="0.2">
      <c r="C102" s="25"/>
      <c r="D102" s="25"/>
    </row>
    <row r="103" spans="3:4" s="18" customFormat="1" ht="12.95" customHeight="1" x14ac:dyDescent="0.2">
      <c r="C103" s="25"/>
      <c r="D103" s="25"/>
    </row>
    <row r="104" spans="3:4" s="18" customFormat="1" ht="12.95" customHeight="1" x14ac:dyDescent="0.2">
      <c r="C104" s="25"/>
      <c r="D104" s="25"/>
    </row>
    <row r="105" spans="3:4" s="18" customFormat="1" ht="12.95" customHeight="1" x14ac:dyDescent="0.2">
      <c r="C105" s="25"/>
      <c r="D105" s="25"/>
    </row>
    <row r="106" spans="3:4" s="18" customFormat="1" ht="12.95" customHeight="1" x14ac:dyDescent="0.2">
      <c r="C106" s="25"/>
      <c r="D106" s="25"/>
    </row>
    <row r="107" spans="3:4" s="18" customFormat="1" ht="12.95" customHeight="1" x14ac:dyDescent="0.2">
      <c r="C107" s="25"/>
      <c r="D107" s="25"/>
    </row>
    <row r="108" spans="3:4" s="18" customFormat="1" ht="12.95" customHeight="1" x14ac:dyDescent="0.2">
      <c r="C108" s="25"/>
      <c r="D108" s="25"/>
    </row>
    <row r="109" spans="3:4" s="18" customFormat="1" ht="12.95" customHeight="1" x14ac:dyDescent="0.2">
      <c r="C109" s="25"/>
      <c r="D109" s="25"/>
    </row>
    <row r="110" spans="3:4" s="18" customFormat="1" ht="12.95" customHeight="1" x14ac:dyDescent="0.2">
      <c r="C110" s="25"/>
      <c r="D110" s="25"/>
    </row>
    <row r="111" spans="3:4" s="18" customFormat="1" ht="12.95" customHeight="1" x14ac:dyDescent="0.2">
      <c r="C111" s="25"/>
      <c r="D111" s="25"/>
    </row>
    <row r="112" spans="3:4" s="18" customFormat="1" ht="12.95" customHeight="1" x14ac:dyDescent="0.2">
      <c r="C112" s="25"/>
      <c r="D112" s="25"/>
    </row>
    <row r="113" spans="3:4" s="18" customFormat="1" ht="12.95" customHeight="1" x14ac:dyDescent="0.2">
      <c r="C113" s="25"/>
      <c r="D113" s="25"/>
    </row>
    <row r="114" spans="3:4" s="18" customFormat="1" ht="12.95" customHeight="1" x14ac:dyDescent="0.2">
      <c r="C114" s="25"/>
      <c r="D114" s="25"/>
    </row>
    <row r="115" spans="3:4" s="18" customFormat="1" ht="12.95" customHeight="1" x14ac:dyDescent="0.2">
      <c r="C115" s="25"/>
      <c r="D115" s="25"/>
    </row>
    <row r="116" spans="3:4" s="18" customFormat="1" ht="12.95" customHeight="1" x14ac:dyDescent="0.2">
      <c r="C116" s="25"/>
      <c r="D116" s="25"/>
    </row>
    <row r="117" spans="3:4" s="18" customFormat="1" ht="12.95" customHeight="1" x14ac:dyDescent="0.2">
      <c r="C117" s="25"/>
      <c r="D117" s="25"/>
    </row>
    <row r="118" spans="3:4" s="18" customFormat="1" ht="12.95" customHeight="1" x14ac:dyDescent="0.2">
      <c r="C118" s="25"/>
      <c r="D118" s="25"/>
    </row>
    <row r="119" spans="3:4" s="18" customFormat="1" ht="12.95" customHeight="1" x14ac:dyDescent="0.2">
      <c r="C119" s="25"/>
      <c r="D119" s="25"/>
    </row>
    <row r="120" spans="3:4" s="18" customFormat="1" ht="12.95" customHeight="1" x14ac:dyDescent="0.2">
      <c r="C120" s="25"/>
      <c r="D120" s="25"/>
    </row>
    <row r="121" spans="3:4" s="18" customFormat="1" ht="12.95" customHeight="1" x14ac:dyDescent="0.2">
      <c r="C121" s="25"/>
      <c r="D121" s="25"/>
    </row>
    <row r="122" spans="3:4" s="18" customFormat="1" ht="12.95" customHeight="1" x14ac:dyDescent="0.2">
      <c r="C122" s="25"/>
      <c r="D122" s="25"/>
    </row>
    <row r="123" spans="3:4" s="18" customFormat="1" ht="12.95" customHeight="1" x14ac:dyDescent="0.2">
      <c r="C123" s="25"/>
      <c r="D123" s="25"/>
    </row>
    <row r="124" spans="3:4" s="18" customFormat="1" ht="12.95" customHeight="1" x14ac:dyDescent="0.2">
      <c r="C124" s="25"/>
      <c r="D124" s="25"/>
    </row>
    <row r="125" spans="3:4" s="18" customFormat="1" ht="12.95" customHeight="1" x14ac:dyDescent="0.2">
      <c r="C125" s="25"/>
      <c r="D125" s="25"/>
    </row>
    <row r="126" spans="3:4" s="18" customFormat="1" ht="12.95" customHeight="1" x14ac:dyDescent="0.2">
      <c r="C126" s="25"/>
      <c r="D126" s="25"/>
    </row>
    <row r="127" spans="3:4" s="18" customFormat="1" ht="12.95" customHeight="1" x14ac:dyDescent="0.2">
      <c r="C127" s="25"/>
      <c r="D127" s="25"/>
    </row>
    <row r="128" spans="3:4" s="18" customFormat="1" ht="12.95" customHeight="1" x14ac:dyDescent="0.2">
      <c r="C128" s="25"/>
      <c r="D128" s="25"/>
    </row>
    <row r="129" spans="3:4" s="18" customFormat="1" ht="12.95" customHeight="1" x14ac:dyDescent="0.2">
      <c r="C129" s="25"/>
      <c r="D129" s="25"/>
    </row>
    <row r="130" spans="3:4" s="18" customFormat="1" ht="12.95" customHeight="1" x14ac:dyDescent="0.2">
      <c r="C130" s="25"/>
      <c r="D130" s="25"/>
    </row>
    <row r="131" spans="3:4" s="18" customFormat="1" ht="12.95" customHeight="1" x14ac:dyDescent="0.2">
      <c r="C131" s="25"/>
      <c r="D131" s="25"/>
    </row>
    <row r="132" spans="3:4" s="18" customFormat="1" ht="12.95" customHeight="1" x14ac:dyDescent="0.2">
      <c r="C132" s="25"/>
      <c r="D132" s="25"/>
    </row>
    <row r="133" spans="3:4" s="18" customFormat="1" ht="12.95" customHeight="1" x14ac:dyDescent="0.2">
      <c r="C133" s="25"/>
      <c r="D133" s="25"/>
    </row>
    <row r="134" spans="3:4" s="18" customFormat="1" ht="12.95" customHeight="1" x14ac:dyDescent="0.2">
      <c r="C134" s="25"/>
      <c r="D134" s="25"/>
    </row>
    <row r="135" spans="3:4" s="18" customFormat="1" ht="12.95" customHeight="1" x14ac:dyDescent="0.2">
      <c r="C135" s="25"/>
      <c r="D135" s="25"/>
    </row>
    <row r="136" spans="3:4" s="18" customFormat="1" ht="12.95" customHeight="1" x14ac:dyDescent="0.2">
      <c r="C136" s="25"/>
      <c r="D136" s="25"/>
    </row>
    <row r="137" spans="3:4" s="18" customFormat="1" ht="12.95" customHeight="1" x14ac:dyDescent="0.2">
      <c r="C137" s="25"/>
      <c r="D137" s="25"/>
    </row>
    <row r="138" spans="3:4" s="18" customFormat="1" ht="12.95" customHeight="1" x14ac:dyDescent="0.2">
      <c r="C138" s="25"/>
      <c r="D138" s="25"/>
    </row>
    <row r="139" spans="3:4" s="18" customFormat="1" ht="12.95" customHeight="1" x14ac:dyDescent="0.2">
      <c r="C139" s="25"/>
      <c r="D139" s="25"/>
    </row>
    <row r="140" spans="3:4" s="18" customFormat="1" ht="12.95" customHeight="1" x14ac:dyDescent="0.2">
      <c r="C140" s="25"/>
      <c r="D140" s="25"/>
    </row>
    <row r="141" spans="3:4" s="18" customFormat="1" ht="12.95" customHeight="1" x14ac:dyDescent="0.2">
      <c r="C141" s="25"/>
      <c r="D141" s="25"/>
    </row>
    <row r="142" spans="3:4" s="18" customFormat="1" ht="12.95" customHeight="1" x14ac:dyDescent="0.2">
      <c r="C142" s="25"/>
      <c r="D142" s="25"/>
    </row>
    <row r="143" spans="3:4" s="18" customFormat="1" ht="12.95" customHeight="1" x14ac:dyDescent="0.2">
      <c r="C143" s="25"/>
      <c r="D143" s="25"/>
    </row>
    <row r="144" spans="3:4" s="18" customFormat="1" ht="12.95" customHeight="1" x14ac:dyDescent="0.2">
      <c r="C144" s="25"/>
      <c r="D144" s="25"/>
    </row>
    <row r="145" spans="3:4" s="18" customFormat="1" ht="12.95" customHeight="1" x14ac:dyDescent="0.2">
      <c r="C145" s="25"/>
      <c r="D145" s="25"/>
    </row>
    <row r="146" spans="3:4" s="18" customFormat="1" ht="12.95" customHeight="1" x14ac:dyDescent="0.2">
      <c r="C146" s="25"/>
      <c r="D146" s="25"/>
    </row>
    <row r="147" spans="3:4" s="18" customFormat="1" ht="12.95" customHeight="1" x14ac:dyDescent="0.2">
      <c r="C147" s="25"/>
      <c r="D147" s="25"/>
    </row>
    <row r="148" spans="3:4" s="18" customFormat="1" ht="12.95" customHeight="1" x14ac:dyDescent="0.2">
      <c r="C148" s="25"/>
      <c r="D148" s="25"/>
    </row>
    <row r="149" spans="3:4" s="18" customFormat="1" ht="12.95" customHeight="1" x14ac:dyDescent="0.2">
      <c r="C149" s="25"/>
      <c r="D149" s="25"/>
    </row>
    <row r="150" spans="3:4" s="18" customFormat="1" ht="12.95" customHeight="1" x14ac:dyDescent="0.2">
      <c r="C150" s="25"/>
      <c r="D150" s="25"/>
    </row>
    <row r="151" spans="3:4" s="18" customFormat="1" ht="12.95" customHeight="1" x14ac:dyDescent="0.2">
      <c r="C151" s="25"/>
      <c r="D151" s="25"/>
    </row>
    <row r="152" spans="3:4" s="18" customFormat="1" ht="12.95" customHeight="1" x14ac:dyDescent="0.2">
      <c r="C152" s="25"/>
      <c r="D152" s="25"/>
    </row>
    <row r="153" spans="3:4" s="18" customFormat="1" ht="12.95" customHeight="1" x14ac:dyDescent="0.2">
      <c r="C153" s="25"/>
      <c r="D153" s="25"/>
    </row>
    <row r="154" spans="3:4" s="18" customFormat="1" ht="12.95" customHeight="1" x14ac:dyDescent="0.2">
      <c r="C154" s="25"/>
      <c r="D154" s="25"/>
    </row>
    <row r="155" spans="3:4" s="18" customFormat="1" ht="12.95" customHeight="1" x14ac:dyDescent="0.2">
      <c r="C155" s="25"/>
      <c r="D155" s="25"/>
    </row>
    <row r="156" spans="3:4" s="18" customFormat="1" ht="12.95" customHeight="1" x14ac:dyDescent="0.2">
      <c r="C156" s="25"/>
      <c r="D156" s="25"/>
    </row>
    <row r="157" spans="3:4" s="18" customFormat="1" ht="12.95" customHeight="1" x14ac:dyDescent="0.2">
      <c r="C157" s="25"/>
      <c r="D157" s="25"/>
    </row>
    <row r="158" spans="3:4" s="18" customFormat="1" ht="12.95" customHeight="1" x14ac:dyDescent="0.2">
      <c r="C158" s="25"/>
      <c r="D158" s="25"/>
    </row>
    <row r="159" spans="3:4" s="18" customFormat="1" ht="12.95" customHeight="1" x14ac:dyDescent="0.2">
      <c r="C159" s="25"/>
      <c r="D159" s="25"/>
    </row>
    <row r="160" spans="3:4" s="18" customFormat="1" ht="12.95" customHeight="1" x14ac:dyDescent="0.2">
      <c r="C160" s="25"/>
      <c r="D160" s="25"/>
    </row>
    <row r="161" spans="3:4" s="18" customFormat="1" ht="12.95" customHeight="1" x14ac:dyDescent="0.2">
      <c r="C161" s="25"/>
      <c r="D161" s="25"/>
    </row>
    <row r="162" spans="3:4" s="18" customFormat="1" ht="12.95" customHeight="1" x14ac:dyDescent="0.2">
      <c r="C162" s="25"/>
      <c r="D162" s="25"/>
    </row>
    <row r="163" spans="3:4" s="18" customFormat="1" ht="12.95" customHeight="1" x14ac:dyDescent="0.2">
      <c r="C163" s="25"/>
      <c r="D163" s="25"/>
    </row>
    <row r="164" spans="3:4" s="18" customFormat="1" ht="12.95" customHeight="1" x14ac:dyDescent="0.2">
      <c r="C164" s="25"/>
      <c r="D164" s="25"/>
    </row>
    <row r="165" spans="3:4" s="18" customFormat="1" ht="12.95" customHeight="1" x14ac:dyDescent="0.2">
      <c r="C165" s="25"/>
      <c r="D165" s="25"/>
    </row>
    <row r="166" spans="3:4" s="18" customFormat="1" ht="12.95" customHeight="1" x14ac:dyDescent="0.2">
      <c r="C166" s="25"/>
      <c r="D166" s="25"/>
    </row>
    <row r="167" spans="3:4" s="18" customFormat="1" ht="12.95" customHeight="1" x14ac:dyDescent="0.2">
      <c r="C167" s="25"/>
      <c r="D167" s="25"/>
    </row>
    <row r="168" spans="3:4" s="18" customFormat="1" ht="12.95" customHeight="1" x14ac:dyDescent="0.2">
      <c r="C168" s="25"/>
      <c r="D168" s="25"/>
    </row>
    <row r="169" spans="3:4" s="18" customFormat="1" ht="12.95" customHeight="1" x14ac:dyDescent="0.2">
      <c r="C169" s="25"/>
      <c r="D169" s="25"/>
    </row>
    <row r="170" spans="3:4" s="18" customFormat="1" ht="12.95" customHeight="1" x14ac:dyDescent="0.2">
      <c r="C170" s="25"/>
      <c r="D170" s="25"/>
    </row>
    <row r="171" spans="3:4" s="18" customFormat="1" ht="12.95" customHeight="1" x14ac:dyDescent="0.2">
      <c r="C171" s="25"/>
      <c r="D171" s="25"/>
    </row>
    <row r="172" spans="3:4" s="18" customFormat="1" ht="12.95" customHeight="1" x14ac:dyDescent="0.2">
      <c r="C172" s="25"/>
      <c r="D172" s="25"/>
    </row>
    <row r="173" spans="3:4" s="18" customFormat="1" ht="12.95" customHeight="1" x14ac:dyDescent="0.2">
      <c r="C173" s="25"/>
      <c r="D173" s="25"/>
    </row>
    <row r="174" spans="3:4" s="18" customFormat="1" ht="12.95" customHeight="1" x14ac:dyDescent="0.2">
      <c r="C174" s="25"/>
      <c r="D174" s="25"/>
    </row>
    <row r="175" spans="3:4" s="18" customFormat="1" ht="12.95" customHeight="1" x14ac:dyDescent="0.2">
      <c r="C175" s="25"/>
      <c r="D175" s="25"/>
    </row>
    <row r="176" spans="3:4" s="18" customFormat="1" ht="12.95" customHeight="1" x14ac:dyDescent="0.2">
      <c r="C176" s="25"/>
      <c r="D176" s="25"/>
    </row>
    <row r="177" spans="3:4" s="18" customFormat="1" ht="12.95" customHeight="1" x14ac:dyDescent="0.2">
      <c r="C177" s="25"/>
      <c r="D177" s="25"/>
    </row>
    <row r="178" spans="3:4" s="18" customFormat="1" ht="12.95" customHeight="1" x14ac:dyDescent="0.2">
      <c r="C178" s="25"/>
      <c r="D178" s="25"/>
    </row>
    <row r="179" spans="3:4" s="18" customFormat="1" ht="12.95" customHeight="1" x14ac:dyDescent="0.2">
      <c r="C179" s="25"/>
      <c r="D179" s="25"/>
    </row>
    <row r="180" spans="3:4" s="18" customFormat="1" ht="12.95" customHeight="1" x14ac:dyDescent="0.2">
      <c r="C180" s="25"/>
      <c r="D180" s="25"/>
    </row>
    <row r="181" spans="3:4" s="18" customFormat="1" ht="12.95" customHeight="1" x14ac:dyDescent="0.2">
      <c r="C181" s="25"/>
      <c r="D181" s="25"/>
    </row>
    <row r="182" spans="3:4" s="18" customFormat="1" ht="12.95" customHeight="1" x14ac:dyDescent="0.2">
      <c r="C182" s="25"/>
      <c r="D182" s="25"/>
    </row>
    <row r="183" spans="3:4" s="18" customFormat="1" ht="12.95" customHeight="1" x14ac:dyDescent="0.2">
      <c r="C183" s="25"/>
      <c r="D183" s="25"/>
    </row>
    <row r="184" spans="3:4" s="18" customFormat="1" ht="12.95" customHeight="1" x14ac:dyDescent="0.2">
      <c r="C184" s="25"/>
      <c r="D184" s="25"/>
    </row>
    <row r="185" spans="3:4" s="18" customFormat="1" ht="12.95" customHeight="1" x14ac:dyDescent="0.2">
      <c r="C185" s="25"/>
      <c r="D185" s="25"/>
    </row>
    <row r="186" spans="3:4" s="18" customFormat="1" ht="12.95" customHeight="1" x14ac:dyDescent="0.2">
      <c r="C186" s="25"/>
      <c r="D186" s="25"/>
    </row>
    <row r="187" spans="3:4" s="18" customFormat="1" ht="12.95" customHeight="1" x14ac:dyDescent="0.2">
      <c r="C187" s="25"/>
      <c r="D187" s="25"/>
    </row>
    <row r="188" spans="3:4" s="18" customFormat="1" ht="12.95" customHeight="1" x14ac:dyDescent="0.2">
      <c r="C188" s="25"/>
      <c r="D188" s="25"/>
    </row>
    <row r="189" spans="3:4" s="18" customFormat="1" ht="12.95" customHeight="1" x14ac:dyDescent="0.2">
      <c r="C189" s="25"/>
      <c r="D189" s="25"/>
    </row>
    <row r="190" spans="3:4" s="18" customFormat="1" ht="12.95" customHeight="1" x14ac:dyDescent="0.2">
      <c r="C190" s="25"/>
      <c r="D190" s="25"/>
    </row>
    <row r="191" spans="3:4" s="18" customFormat="1" ht="12.95" customHeight="1" x14ac:dyDescent="0.2">
      <c r="C191" s="25"/>
      <c r="D191" s="25"/>
    </row>
    <row r="192" spans="3:4" s="18" customFormat="1" ht="12.95" customHeight="1" x14ac:dyDescent="0.2">
      <c r="C192" s="25"/>
      <c r="D192" s="25"/>
    </row>
    <row r="193" spans="3:4" s="18" customFormat="1" ht="12.95" customHeight="1" x14ac:dyDescent="0.2">
      <c r="C193" s="25"/>
      <c r="D193" s="25"/>
    </row>
    <row r="194" spans="3:4" s="18" customFormat="1" ht="12.95" customHeight="1" x14ac:dyDescent="0.2">
      <c r="C194" s="25"/>
      <c r="D194" s="25"/>
    </row>
    <row r="195" spans="3:4" s="18" customFormat="1" ht="12.95" customHeight="1" x14ac:dyDescent="0.2">
      <c r="C195" s="25"/>
      <c r="D195" s="25"/>
    </row>
    <row r="196" spans="3:4" s="18" customFormat="1" ht="12.95" customHeight="1" x14ac:dyDescent="0.2">
      <c r="C196" s="25"/>
      <c r="D196" s="25"/>
    </row>
    <row r="197" spans="3:4" s="18" customFormat="1" ht="12.95" customHeight="1" x14ac:dyDescent="0.2">
      <c r="C197" s="25"/>
      <c r="D197" s="25"/>
    </row>
    <row r="198" spans="3:4" s="18" customFormat="1" ht="12.95" customHeight="1" x14ac:dyDescent="0.2">
      <c r="C198" s="25"/>
      <c r="D198" s="25"/>
    </row>
    <row r="199" spans="3:4" s="18" customFormat="1" ht="12.95" customHeight="1" x14ac:dyDescent="0.2">
      <c r="C199" s="25"/>
      <c r="D199" s="25"/>
    </row>
    <row r="200" spans="3:4" s="18" customFormat="1" ht="12.95" customHeight="1" x14ac:dyDescent="0.2">
      <c r="C200" s="25"/>
      <c r="D200" s="25"/>
    </row>
    <row r="201" spans="3:4" s="18" customFormat="1" ht="12.95" customHeight="1" x14ac:dyDescent="0.2">
      <c r="C201" s="25"/>
      <c r="D201" s="25"/>
    </row>
    <row r="202" spans="3:4" s="18" customFormat="1" ht="12.95" customHeight="1" x14ac:dyDescent="0.2">
      <c r="C202" s="25"/>
      <c r="D202" s="25"/>
    </row>
    <row r="203" spans="3:4" s="18" customFormat="1" ht="12.95" customHeight="1" x14ac:dyDescent="0.2">
      <c r="C203" s="25"/>
      <c r="D203" s="25"/>
    </row>
    <row r="204" spans="3:4" s="18" customFormat="1" ht="12.95" customHeight="1" x14ac:dyDescent="0.2">
      <c r="C204" s="25"/>
      <c r="D204" s="25"/>
    </row>
    <row r="205" spans="3:4" s="18" customFormat="1" ht="12.95" customHeight="1" x14ac:dyDescent="0.2">
      <c r="C205" s="25"/>
      <c r="D205" s="25"/>
    </row>
    <row r="206" spans="3:4" s="18" customFormat="1" ht="12.95" customHeight="1" x14ac:dyDescent="0.2">
      <c r="C206" s="25"/>
      <c r="D206" s="25"/>
    </row>
    <row r="207" spans="3:4" s="18" customFormat="1" ht="12.95" customHeight="1" x14ac:dyDescent="0.2">
      <c r="C207" s="25"/>
      <c r="D207" s="25"/>
    </row>
    <row r="208" spans="3:4" s="18" customFormat="1" ht="12.95" customHeight="1" x14ac:dyDescent="0.2">
      <c r="C208" s="25"/>
      <c r="D208" s="25"/>
    </row>
    <row r="209" spans="3:4" s="18" customFormat="1" ht="12.95" customHeight="1" x14ac:dyDescent="0.2">
      <c r="C209" s="25"/>
      <c r="D209" s="25"/>
    </row>
    <row r="210" spans="3:4" s="18" customFormat="1" ht="12.95" customHeight="1" x14ac:dyDescent="0.2">
      <c r="C210" s="25"/>
      <c r="D210" s="25"/>
    </row>
    <row r="211" spans="3:4" s="18" customFormat="1" ht="12.95" customHeight="1" x14ac:dyDescent="0.2">
      <c r="C211" s="25"/>
      <c r="D211" s="25"/>
    </row>
    <row r="212" spans="3:4" s="18" customFormat="1" ht="12.95" customHeight="1" x14ac:dyDescent="0.2">
      <c r="C212" s="25"/>
      <c r="D212" s="25"/>
    </row>
    <row r="213" spans="3:4" s="18" customFormat="1" ht="12.95" customHeight="1" x14ac:dyDescent="0.2">
      <c r="C213" s="25"/>
      <c r="D213" s="25"/>
    </row>
    <row r="214" spans="3:4" s="18" customFormat="1" ht="12.95" customHeight="1" x14ac:dyDescent="0.2">
      <c r="C214" s="25"/>
      <c r="D214" s="25"/>
    </row>
    <row r="215" spans="3:4" s="18" customFormat="1" ht="12.95" customHeight="1" x14ac:dyDescent="0.2">
      <c r="C215" s="25"/>
      <c r="D215" s="25"/>
    </row>
    <row r="216" spans="3:4" s="18" customFormat="1" ht="12.95" customHeight="1" x14ac:dyDescent="0.2">
      <c r="C216" s="25"/>
      <c r="D216" s="25"/>
    </row>
    <row r="217" spans="3:4" s="18" customFormat="1" ht="12.95" customHeight="1" x14ac:dyDescent="0.2">
      <c r="C217" s="25"/>
      <c r="D217" s="25"/>
    </row>
    <row r="218" spans="3:4" s="18" customFormat="1" ht="12.95" customHeight="1" x14ac:dyDescent="0.2">
      <c r="C218" s="25"/>
      <c r="D218" s="25"/>
    </row>
    <row r="219" spans="3:4" s="18" customFormat="1" ht="12.95" customHeight="1" x14ac:dyDescent="0.2">
      <c r="C219" s="25"/>
      <c r="D219" s="25"/>
    </row>
    <row r="220" spans="3:4" s="18" customFormat="1" ht="12.95" customHeight="1" x14ac:dyDescent="0.2">
      <c r="C220" s="25"/>
      <c r="D220" s="25"/>
    </row>
    <row r="221" spans="3:4" s="18" customFormat="1" ht="12.95" customHeight="1" x14ac:dyDescent="0.2">
      <c r="C221" s="25"/>
      <c r="D221" s="25"/>
    </row>
    <row r="222" spans="3:4" s="18" customFormat="1" ht="12.95" customHeight="1" x14ac:dyDescent="0.2">
      <c r="C222" s="25"/>
      <c r="D222" s="25"/>
    </row>
    <row r="223" spans="3:4" s="18" customFormat="1" ht="12.95" customHeight="1" x14ac:dyDescent="0.2">
      <c r="C223" s="25"/>
      <c r="D223" s="25"/>
    </row>
    <row r="224" spans="3:4" s="18" customFormat="1" ht="12.95" customHeight="1" x14ac:dyDescent="0.2">
      <c r="C224" s="25"/>
      <c r="D224" s="25"/>
    </row>
    <row r="225" spans="3:4" s="18" customFormat="1" ht="12.95" customHeight="1" x14ac:dyDescent="0.2">
      <c r="C225" s="25"/>
      <c r="D225" s="25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</sheetData>
  <sortState xmlns:xlrd2="http://schemas.microsoft.com/office/spreadsheetml/2017/richdata2" ref="A21:W45">
    <sortCondition ref="C21:C4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topLeftCell="A3" workbookViewId="0">
      <selection activeCell="A12" sqref="A12:C26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43</v>
      </c>
      <c r="I1" s="6" t="s">
        <v>44</v>
      </c>
      <c r="J1" s="7" t="s">
        <v>45</v>
      </c>
    </row>
    <row r="2" spans="1:16" x14ac:dyDescent="0.2">
      <c r="I2" s="8" t="s">
        <v>46</v>
      </c>
      <c r="J2" s="9" t="s">
        <v>47</v>
      </c>
    </row>
    <row r="3" spans="1:16" x14ac:dyDescent="0.2">
      <c r="A3" s="10" t="s">
        <v>48</v>
      </c>
      <c r="I3" s="8" t="s">
        <v>49</v>
      </c>
      <c r="J3" s="9" t="s">
        <v>50</v>
      </c>
    </row>
    <row r="4" spans="1:16" x14ac:dyDescent="0.2">
      <c r="I4" s="8" t="s">
        <v>51</v>
      </c>
      <c r="J4" s="9" t="s">
        <v>50</v>
      </c>
    </row>
    <row r="5" spans="1:16" ht="13.5" thickBot="1" x14ac:dyDescent="0.25">
      <c r="I5" s="11" t="s">
        <v>52</v>
      </c>
      <c r="J5" s="12" t="s">
        <v>53</v>
      </c>
    </row>
    <row r="10" spans="1:16" ht="13.5" thickBot="1" x14ac:dyDescent="0.25"/>
    <row r="11" spans="1:16" ht="12.75" customHeight="1" thickBot="1" x14ac:dyDescent="0.25">
      <c r="A11" s="3" t="str">
        <f t="shared" ref="A11:A26" si="0">P11</f>
        <v> JAAVSO 41;122 </v>
      </c>
      <c r="B11" s="2" t="str">
        <f t="shared" ref="B11:B26" si="1">IF(H11=INT(H11),"I","II")</f>
        <v>I</v>
      </c>
      <c r="C11" s="3">
        <f t="shared" ref="C11:C26" si="2">1*G11</f>
        <v>51587.559000000001</v>
      </c>
      <c r="D11" s="4" t="str">
        <f t="shared" ref="D11:D26" si="3">VLOOKUP(F11,I$1:J$5,2,FALSE)</f>
        <v>vis</v>
      </c>
      <c r="E11" s="13">
        <f>VLOOKUP(C11,Active!C$21:E$964,3,FALSE)</f>
        <v>3580.9878956776779</v>
      </c>
      <c r="F11" s="2" t="s">
        <v>52</v>
      </c>
      <c r="G11" s="4" t="str">
        <f t="shared" ref="G11:G26" si="4">MID(I11,3,LEN(I11)-3)</f>
        <v>51587.559</v>
      </c>
      <c r="H11" s="3">
        <f t="shared" ref="H11:H26" si="5">1*K11</f>
        <v>3581</v>
      </c>
      <c r="I11" s="14" t="s">
        <v>102</v>
      </c>
      <c r="J11" s="15" t="s">
        <v>103</v>
      </c>
      <c r="K11" s="14">
        <v>3581</v>
      </c>
      <c r="L11" s="14" t="s">
        <v>104</v>
      </c>
      <c r="M11" s="15" t="s">
        <v>69</v>
      </c>
      <c r="N11" s="15"/>
      <c r="O11" s="16" t="s">
        <v>105</v>
      </c>
      <c r="P11" s="16" t="s">
        <v>106</v>
      </c>
    </row>
    <row r="12" spans="1:16" ht="12.75" customHeight="1" thickBot="1" x14ac:dyDescent="0.25">
      <c r="A12" s="3" t="str">
        <f t="shared" si="0"/>
        <v> MVS 685 </v>
      </c>
      <c r="B12" s="2" t="str">
        <f t="shared" si="1"/>
        <v>I</v>
      </c>
      <c r="C12" s="3">
        <f t="shared" si="2"/>
        <v>25590.59</v>
      </c>
      <c r="D12" s="4" t="str">
        <f t="shared" si="3"/>
        <v>vis</v>
      </c>
      <c r="E12" s="13">
        <f>VLOOKUP(C12,Active!C$21:E$964,3,FALSE)</f>
        <v>-161.00837254131156</v>
      </c>
      <c r="F12" s="2" t="s">
        <v>52</v>
      </c>
      <c r="G12" s="4" t="str">
        <f t="shared" si="4"/>
        <v>25590.59</v>
      </c>
      <c r="H12" s="3">
        <f t="shared" si="5"/>
        <v>-161</v>
      </c>
      <c r="I12" s="14" t="s">
        <v>54</v>
      </c>
      <c r="J12" s="15" t="s">
        <v>55</v>
      </c>
      <c r="K12" s="14">
        <v>-161</v>
      </c>
      <c r="L12" s="14" t="s">
        <v>56</v>
      </c>
      <c r="M12" s="15" t="s">
        <v>57</v>
      </c>
      <c r="N12" s="15"/>
      <c r="O12" s="16" t="s">
        <v>58</v>
      </c>
      <c r="P12" s="16" t="s">
        <v>59</v>
      </c>
    </row>
    <row r="13" spans="1:16" ht="12.75" customHeight="1" thickBot="1" x14ac:dyDescent="0.25">
      <c r="A13" s="3" t="str">
        <f t="shared" si="0"/>
        <v> MVS 685 </v>
      </c>
      <c r="B13" s="2" t="str">
        <f t="shared" si="1"/>
        <v>I</v>
      </c>
      <c r="C13" s="3">
        <f t="shared" si="2"/>
        <v>26625.63</v>
      </c>
      <c r="D13" s="4" t="str">
        <f t="shared" si="3"/>
        <v>vis</v>
      </c>
      <c r="E13" s="13">
        <f>VLOOKUP(C13,Active!C$21:E$964,3,FALSE)</f>
        <v>-12.025011540366187</v>
      </c>
      <c r="F13" s="2" t="s">
        <v>52</v>
      </c>
      <c r="G13" s="4" t="str">
        <f t="shared" si="4"/>
        <v>26625.63</v>
      </c>
      <c r="H13" s="3">
        <f t="shared" si="5"/>
        <v>-12</v>
      </c>
      <c r="I13" s="14" t="s">
        <v>60</v>
      </c>
      <c r="J13" s="15" t="s">
        <v>61</v>
      </c>
      <c r="K13" s="14">
        <v>-12</v>
      </c>
      <c r="L13" s="14" t="s">
        <v>62</v>
      </c>
      <c r="M13" s="15" t="s">
        <v>57</v>
      </c>
      <c r="N13" s="15"/>
      <c r="O13" s="16" t="s">
        <v>58</v>
      </c>
      <c r="P13" s="16" t="s">
        <v>59</v>
      </c>
    </row>
    <row r="14" spans="1:16" ht="12.75" customHeight="1" thickBot="1" x14ac:dyDescent="0.25">
      <c r="A14" s="3" t="str">
        <f t="shared" si="0"/>
        <v> MVS 685 </v>
      </c>
      <c r="B14" s="2" t="str">
        <f t="shared" si="1"/>
        <v>I</v>
      </c>
      <c r="C14" s="3">
        <f t="shared" si="2"/>
        <v>26632.63</v>
      </c>
      <c r="D14" s="4" t="str">
        <f t="shared" si="3"/>
        <v>vis</v>
      </c>
      <c r="E14" s="13">
        <f>VLOOKUP(C14,Active!C$21:E$964,3,FALSE)</f>
        <v>-11.017433546272608</v>
      </c>
      <c r="F14" s="2" t="s">
        <v>52</v>
      </c>
      <c r="G14" s="4" t="str">
        <f t="shared" si="4"/>
        <v>26632.63</v>
      </c>
      <c r="H14" s="3">
        <f t="shared" si="5"/>
        <v>-11</v>
      </c>
      <c r="I14" s="14" t="s">
        <v>63</v>
      </c>
      <c r="J14" s="15" t="s">
        <v>64</v>
      </c>
      <c r="K14" s="14">
        <v>-11</v>
      </c>
      <c r="L14" s="14" t="s">
        <v>65</v>
      </c>
      <c r="M14" s="15" t="s">
        <v>57</v>
      </c>
      <c r="N14" s="15"/>
      <c r="O14" s="16" t="s">
        <v>58</v>
      </c>
      <c r="P14" s="16" t="s">
        <v>59</v>
      </c>
    </row>
    <row r="15" spans="1:16" ht="12.75" customHeight="1" thickBot="1" x14ac:dyDescent="0.25">
      <c r="A15" s="3" t="str">
        <f t="shared" si="0"/>
        <v> AA 27.154 </v>
      </c>
      <c r="B15" s="2" t="str">
        <f t="shared" si="1"/>
        <v>I</v>
      </c>
      <c r="C15" s="3">
        <f t="shared" si="2"/>
        <v>26653.599999999999</v>
      </c>
      <c r="D15" s="4" t="str">
        <f t="shared" si="3"/>
        <v>vis</v>
      </c>
      <c r="E15" s="13">
        <f>VLOOKUP(C15,Active!C$21:E$964,3,FALSE)</f>
        <v>-7.9990177553954895</v>
      </c>
      <c r="F15" s="2" t="s">
        <v>52</v>
      </c>
      <c r="G15" s="4" t="str">
        <f t="shared" si="4"/>
        <v>26653.600</v>
      </c>
      <c r="H15" s="3">
        <f t="shared" si="5"/>
        <v>-8</v>
      </c>
      <c r="I15" s="14" t="s">
        <v>66</v>
      </c>
      <c r="J15" s="15" t="s">
        <v>67</v>
      </c>
      <c r="K15" s="14">
        <v>-8</v>
      </c>
      <c r="L15" s="14" t="s">
        <v>68</v>
      </c>
      <c r="M15" s="15" t="s">
        <v>69</v>
      </c>
      <c r="N15" s="15"/>
      <c r="O15" s="16" t="s">
        <v>70</v>
      </c>
      <c r="P15" s="16" t="s">
        <v>71</v>
      </c>
    </row>
    <row r="16" spans="1:16" ht="12.75" customHeight="1" thickBot="1" x14ac:dyDescent="0.25">
      <c r="A16" s="3" t="str">
        <f t="shared" si="0"/>
        <v> PSMO 8.2.52 </v>
      </c>
      <c r="B16" s="2" t="str">
        <f t="shared" si="1"/>
        <v>I</v>
      </c>
      <c r="C16" s="3">
        <f t="shared" si="2"/>
        <v>26709.17</v>
      </c>
      <c r="D16" s="4" t="str">
        <f t="shared" si="3"/>
        <v>vis</v>
      </c>
      <c r="E16" s="13">
        <f>VLOOKUP(C16,Active!C$21:E$964,3,FALSE)</f>
        <v>-2.8787942694252815E-4</v>
      </c>
      <c r="F16" s="2" t="s">
        <v>52</v>
      </c>
      <c r="G16" s="4" t="str">
        <f t="shared" si="4"/>
        <v>26709.17</v>
      </c>
      <c r="H16" s="3">
        <f t="shared" si="5"/>
        <v>0</v>
      </c>
      <c r="I16" s="14" t="s">
        <v>72</v>
      </c>
      <c r="J16" s="15" t="s">
        <v>73</v>
      </c>
      <c r="K16" s="14">
        <v>0</v>
      </c>
      <c r="L16" s="14" t="s">
        <v>74</v>
      </c>
      <c r="M16" s="15" t="s">
        <v>69</v>
      </c>
      <c r="N16" s="15"/>
      <c r="O16" s="16" t="s">
        <v>75</v>
      </c>
      <c r="P16" s="16" t="s">
        <v>76</v>
      </c>
    </row>
    <row r="17" spans="1:16" ht="12.75" customHeight="1" thickBot="1" x14ac:dyDescent="0.25">
      <c r="A17" s="3" t="str">
        <f t="shared" si="0"/>
        <v> PSMO 8.2.52 </v>
      </c>
      <c r="B17" s="2" t="str">
        <f t="shared" si="1"/>
        <v>I</v>
      </c>
      <c r="C17" s="3">
        <f t="shared" si="2"/>
        <v>27042.65</v>
      </c>
      <c r="D17" s="4" t="str">
        <f t="shared" si="3"/>
        <v>vis</v>
      </c>
      <c r="E17" s="13">
        <f>VLOOKUP(C17,Active!C$21:E$964,3,FALSE)</f>
        <v>48.00072775919157</v>
      </c>
      <c r="F17" s="2" t="s">
        <v>52</v>
      </c>
      <c r="G17" s="4" t="str">
        <f t="shared" si="4"/>
        <v>27042.65</v>
      </c>
      <c r="H17" s="3">
        <f t="shared" si="5"/>
        <v>48</v>
      </c>
      <c r="I17" s="14" t="s">
        <v>77</v>
      </c>
      <c r="J17" s="15" t="s">
        <v>78</v>
      </c>
      <c r="K17" s="14">
        <v>48</v>
      </c>
      <c r="L17" s="14" t="s">
        <v>79</v>
      </c>
      <c r="M17" s="15" t="s">
        <v>69</v>
      </c>
      <c r="N17" s="15"/>
      <c r="O17" s="16" t="s">
        <v>75</v>
      </c>
      <c r="P17" s="16" t="s">
        <v>76</v>
      </c>
    </row>
    <row r="18" spans="1:16" ht="12.75" customHeight="1" thickBot="1" x14ac:dyDescent="0.25">
      <c r="A18" s="3" t="str">
        <f t="shared" si="0"/>
        <v> PSMO 8.2.52 </v>
      </c>
      <c r="B18" s="2" t="str">
        <f t="shared" si="1"/>
        <v>I</v>
      </c>
      <c r="C18" s="3">
        <f t="shared" si="2"/>
        <v>27862.44</v>
      </c>
      <c r="D18" s="4" t="str">
        <f t="shared" si="3"/>
        <v>vis</v>
      </c>
      <c r="E18" s="13">
        <f>VLOOKUP(C18,Active!C$21:E$964,3,FALSE)</f>
        <v>166.0010654417589</v>
      </c>
      <c r="F18" s="2" t="s">
        <v>52</v>
      </c>
      <c r="G18" s="4" t="str">
        <f t="shared" si="4"/>
        <v>27862.44</v>
      </c>
      <c r="H18" s="3">
        <f t="shared" si="5"/>
        <v>166</v>
      </c>
      <c r="I18" s="14" t="s">
        <v>80</v>
      </c>
      <c r="J18" s="15" t="s">
        <v>81</v>
      </c>
      <c r="K18" s="14">
        <v>166</v>
      </c>
      <c r="L18" s="14" t="s">
        <v>79</v>
      </c>
      <c r="M18" s="15" t="s">
        <v>69</v>
      </c>
      <c r="N18" s="15"/>
      <c r="O18" s="16" t="s">
        <v>75</v>
      </c>
      <c r="P18" s="16" t="s">
        <v>76</v>
      </c>
    </row>
    <row r="19" spans="1:16" ht="12.75" customHeight="1" thickBot="1" x14ac:dyDescent="0.25">
      <c r="A19" s="3" t="str">
        <f t="shared" si="0"/>
        <v> MVS 685 </v>
      </c>
      <c r="B19" s="2" t="str">
        <f t="shared" si="1"/>
        <v>I</v>
      </c>
      <c r="C19" s="3">
        <f t="shared" si="2"/>
        <v>28494.63</v>
      </c>
      <c r="D19" s="4" t="str">
        <f t="shared" si="3"/>
        <v>vis</v>
      </c>
      <c r="E19" s="13">
        <f>VLOOKUP(C19,Active!C$21:E$964,3,FALSE)</f>
        <v>256.99831288261908</v>
      </c>
      <c r="F19" s="2" t="s">
        <v>52</v>
      </c>
      <c r="G19" s="4" t="str">
        <f t="shared" si="4"/>
        <v>28494.63</v>
      </c>
      <c r="H19" s="3">
        <f t="shared" si="5"/>
        <v>257</v>
      </c>
      <c r="I19" s="14" t="s">
        <v>82</v>
      </c>
      <c r="J19" s="15" t="s">
        <v>83</v>
      </c>
      <c r="K19" s="14">
        <v>257</v>
      </c>
      <c r="L19" s="14" t="s">
        <v>84</v>
      </c>
      <c r="M19" s="15" t="s">
        <v>57</v>
      </c>
      <c r="N19" s="15"/>
      <c r="O19" s="16" t="s">
        <v>58</v>
      </c>
      <c r="P19" s="16" t="s">
        <v>59</v>
      </c>
    </row>
    <row r="20" spans="1:16" ht="12.75" customHeight="1" thickBot="1" x14ac:dyDescent="0.25">
      <c r="A20" s="3" t="str">
        <f t="shared" si="0"/>
        <v> MVS 685 </v>
      </c>
      <c r="B20" s="2" t="str">
        <f t="shared" si="1"/>
        <v>I</v>
      </c>
      <c r="C20" s="3">
        <f t="shared" si="2"/>
        <v>30321.61</v>
      </c>
      <c r="D20" s="4" t="str">
        <f t="shared" si="3"/>
        <v>vis</v>
      </c>
      <c r="E20" s="13">
        <f>VLOOKUP(C20,Active!C$21:E$964,3,FALSE)</f>
        <v>519.97329054677402</v>
      </c>
      <c r="F20" s="2" t="s">
        <v>52</v>
      </c>
      <c r="G20" s="4" t="str">
        <f t="shared" si="4"/>
        <v>30321.61</v>
      </c>
      <c r="H20" s="3">
        <f t="shared" si="5"/>
        <v>520</v>
      </c>
      <c r="I20" s="14" t="s">
        <v>85</v>
      </c>
      <c r="J20" s="15" t="s">
        <v>86</v>
      </c>
      <c r="K20" s="14">
        <v>520</v>
      </c>
      <c r="L20" s="14" t="s">
        <v>87</v>
      </c>
      <c r="M20" s="15" t="s">
        <v>57</v>
      </c>
      <c r="N20" s="15"/>
      <c r="O20" s="16" t="s">
        <v>58</v>
      </c>
      <c r="P20" s="16" t="s">
        <v>59</v>
      </c>
    </row>
    <row r="21" spans="1:16" ht="12.75" customHeight="1" thickBot="1" x14ac:dyDescent="0.25">
      <c r="A21" s="3" t="str">
        <f t="shared" si="0"/>
        <v> MVS 685 </v>
      </c>
      <c r="B21" s="2" t="str">
        <f t="shared" si="1"/>
        <v>I</v>
      </c>
      <c r="C21" s="3">
        <f t="shared" si="2"/>
        <v>30377.439999999999</v>
      </c>
      <c r="D21" s="4" t="str">
        <f t="shared" si="3"/>
        <v>vis</v>
      </c>
      <c r="E21" s="13">
        <f>VLOOKUP(C21,Active!C$21:E$964,3,FALSE)</f>
        <v>528.00944474823723</v>
      </c>
      <c r="F21" s="2" t="s">
        <v>52</v>
      </c>
      <c r="G21" s="4" t="str">
        <f t="shared" si="4"/>
        <v>30377.44</v>
      </c>
      <c r="H21" s="3">
        <f t="shared" si="5"/>
        <v>528</v>
      </c>
      <c r="I21" s="14" t="s">
        <v>88</v>
      </c>
      <c r="J21" s="15" t="s">
        <v>89</v>
      </c>
      <c r="K21" s="14">
        <v>528</v>
      </c>
      <c r="L21" s="14" t="s">
        <v>90</v>
      </c>
      <c r="M21" s="15" t="s">
        <v>57</v>
      </c>
      <c r="N21" s="15"/>
      <c r="O21" s="16" t="s">
        <v>58</v>
      </c>
      <c r="P21" s="16" t="s">
        <v>59</v>
      </c>
    </row>
    <row r="22" spans="1:16" ht="12.75" customHeight="1" thickBot="1" x14ac:dyDescent="0.25">
      <c r="A22" s="3" t="str">
        <f t="shared" si="0"/>
        <v> MVS 685 </v>
      </c>
      <c r="B22" s="2" t="str">
        <f t="shared" si="1"/>
        <v>I</v>
      </c>
      <c r="C22" s="3">
        <f t="shared" si="2"/>
        <v>30731.52</v>
      </c>
      <c r="D22" s="4" t="str">
        <f t="shared" si="3"/>
        <v>vis</v>
      </c>
      <c r="E22" s="13">
        <f>VLOOKUP(C22,Active!C$21:E$964,3,FALSE)</f>
        <v>578.97561848375949</v>
      </c>
      <c r="F22" s="2" t="s">
        <v>52</v>
      </c>
      <c r="G22" s="4" t="str">
        <f t="shared" si="4"/>
        <v>30731.52</v>
      </c>
      <c r="H22" s="3">
        <f t="shared" si="5"/>
        <v>579</v>
      </c>
      <c r="I22" s="14" t="s">
        <v>91</v>
      </c>
      <c r="J22" s="15" t="s">
        <v>92</v>
      </c>
      <c r="K22" s="14">
        <v>579</v>
      </c>
      <c r="L22" s="14" t="s">
        <v>62</v>
      </c>
      <c r="M22" s="15" t="s">
        <v>57</v>
      </c>
      <c r="N22" s="15"/>
      <c r="O22" s="16" t="s">
        <v>58</v>
      </c>
      <c r="P22" s="16" t="s">
        <v>59</v>
      </c>
    </row>
    <row r="23" spans="1:16" ht="12.75" customHeight="1" thickBot="1" x14ac:dyDescent="0.25">
      <c r="A23" s="3" t="str">
        <f t="shared" si="0"/>
        <v> PZ 12.274 </v>
      </c>
      <c r="B23" s="2" t="str">
        <f t="shared" si="1"/>
        <v>I</v>
      </c>
      <c r="C23" s="3">
        <f t="shared" si="2"/>
        <v>32260.108</v>
      </c>
      <c r="D23" s="4" t="str">
        <f t="shared" si="3"/>
        <v>vis</v>
      </c>
      <c r="E23" s="13">
        <f>VLOOKUP(C23,Active!C$21:E$964,3,FALSE)</f>
        <v>799.00013717454715</v>
      </c>
      <c r="F23" s="2" t="s">
        <v>52</v>
      </c>
      <c r="G23" s="4" t="str">
        <f t="shared" si="4"/>
        <v>32260.108</v>
      </c>
      <c r="H23" s="3">
        <f t="shared" si="5"/>
        <v>799</v>
      </c>
      <c r="I23" s="14" t="s">
        <v>93</v>
      </c>
      <c r="J23" s="15" t="s">
        <v>94</v>
      </c>
      <c r="K23" s="14">
        <v>799</v>
      </c>
      <c r="L23" s="14" t="s">
        <v>95</v>
      </c>
      <c r="M23" s="15" t="s">
        <v>69</v>
      </c>
      <c r="N23" s="15"/>
      <c r="O23" s="16" t="s">
        <v>96</v>
      </c>
      <c r="P23" s="16" t="s">
        <v>97</v>
      </c>
    </row>
    <row r="24" spans="1:16" ht="12.75" customHeight="1" thickBot="1" x14ac:dyDescent="0.25">
      <c r="A24" s="3" t="str">
        <f t="shared" si="0"/>
        <v> AC 64.3 </v>
      </c>
      <c r="B24" s="2" t="str">
        <f t="shared" si="1"/>
        <v>I</v>
      </c>
      <c r="C24" s="3">
        <f t="shared" si="2"/>
        <v>32274.002</v>
      </c>
      <c r="D24" s="4" t="str">
        <f t="shared" si="3"/>
        <v>vis</v>
      </c>
      <c r="E24" s="13">
        <f>VLOOKUP(C24,Active!C$21:E$964,3,FALSE)</f>
        <v>801.00003555310946</v>
      </c>
      <c r="F24" s="2" t="s">
        <v>52</v>
      </c>
      <c r="G24" s="4" t="str">
        <f t="shared" si="4"/>
        <v>32274.002</v>
      </c>
      <c r="H24" s="3">
        <f t="shared" si="5"/>
        <v>801</v>
      </c>
      <c r="I24" s="14" t="s">
        <v>98</v>
      </c>
      <c r="J24" s="15" t="s">
        <v>99</v>
      </c>
      <c r="K24" s="14">
        <v>801</v>
      </c>
      <c r="L24" s="14" t="s">
        <v>100</v>
      </c>
      <c r="M24" s="15" t="s">
        <v>69</v>
      </c>
      <c r="N24" s="15"/>
      <c r="O24" s="16" t="s">
        <v>96</v>
      </c>
      <c r="P24" s="16" t="s">
        <v>101</v>
      </c>
    </row>
    <row r="25" spans="1:16" ht="12.75" customHeight="1" thickBot="1" x14ac:dyDescent="0.25">
      <c r="A25" s="3" t="str">
        <f t="shared" si="0"/>
        <v>BAVM 171 </v>
      </c>
      <c r="B25" s="2" t="str">
        <f t="shared" si="1"/>
        <v>I</v>
      </c>
      <c r="C25" s="3">
        <f t="shared" si="2"/>
        <v>52997.832999999999</v>
      </c>
      <c r="D25" s="4" t="str">
        <f t="shared" si="3"/>
        <v>vis</v>
      </c>
      <c r="E25" s="13">
        <f>VLOOKUP(C25,Active!C$21:E$964,3,FALSE)</f>
        <v>3783.9823311122959</v>
      </c>
      <c r="F25" s="2" t="s">
        <v>52</v>
      </c>
      <c r="G25" s="4" t="str">
        <f t="shared" si="4"/>
        <v>52997.833</v>
      </c>
      <c r="H25" s="3">
        <f t="shared" si="5"/>
        <v>3784</v>
      </c>
      <c r="I25" s="14" t="s">
        <v>107</v>
      </c>
      <c r="J25" s="15" t="s">
        <v>108</v>
      </c>
      <c r="K25" s="14">
        <v>3784</v>
      </c>
      <c r="L25" s="14" t="s">
        <v>109</v>
      </c>
      <c r="M25" s="15" t="s">
        <v>69</v>
      </c>
      <c r="N25" s="15"/>
      <c r="O25" s="16" t="s">
        <v>110</v>
      </c>
      <c r="P25" s="17" t="s">
        <v>111</v>
      </c>
    </row>
    <row r="26" spans="1:16" ht="12.75" customHeight="1" thickBot="1" x14ac:dyDescent="0.25">
      <c r="A26" s="3" t="str">
        <f t="shared" si="0"/>
        <v>VSB 51 </v>
      </c>
      <c r="B26" s="2" t="str">
        <f t="shared" si="1"/>
        <v>I</v>
      </c>
      <c r="C26" s="3">
        <f t="shared" si="2"/>
        <v>55207.051500000001</v>
      </c>
      <c r="D26" s="4" t="str">
        <f t="shared" si="3"/>
        <v>vis</v>
      </c>
      <c r="E26" s="13">
        <f>VLOOKUP(C26,Active!C$21:E$964,3,FALSE)</f>
        <v>4101.9766089329278</v>
      </c>
      <c r="F26" s="2" t="s">
        <v>52</v>
      </c>
      <c r="G26" s="4" t="str">
        <f t="shared" si="4"/>
        <v>55207.0515</v>
      </c>
      <c r="H26" s="3">
        <f t="shared" si="5"/>
        <v>4102</v>
      </c>
      <c r="I26" s="14" t="s">
        <v>112</v>
      </c>
      <c r="J26" s="15" t="s">
        <v>113</v>
      </c>
      <c r="K26" s="14">
        <v>4102</v>
      </c>
      <c r="L26" s="14" t="s">
        <v>114</v>
      </c>
      <c r="M26" s="15" t="s">
        <v>115</v>
      </c>
      <c r="N26" s="15" t="s">
        <v>116</v>
      </c>
      <c r="O26" s="16" t="s">
        <v>117</v>
      </c>
      <c r="P26" s="17" t="s">
        <v>118</v>
      </c>
    </row>
    <row r="27" spans="1:16" x14ac:dyDescent="0.2">
      <c r="B27" s="2"/>
      <c r="E27" s="13"/>
      <c r="F27" s="2"/>
    </row>
    <row r="28" spans="1:16" x14ac:dyDescent="0.2">
      <c r="B28" s="2"/>
      <c r="E28" s="13"/>
      <c r="F28" s="2"/>
    </row>
    <row r="29" spans="1:16" x14ac:dyDescent="0.2">
      <c r="B29" s="2"/>
      <c r="E29" s="13"/>
      <c r="F29" s="2"/>
    </row>
    <row r="30" spans="1:16" x14ac:dyDescent="0.2">
      <c r="B30" s="2"/>
      <c r="E30" s="13"/>
      <c r="F30" s="2"/>
    </row>
    <row r="31" spans="1:16" x14ac:dyDescent="0.2">
      <c r="B31" s="2"/>
      <c r="E31" s="13"/>
      <c r="F31" s="2"/>
    </row>
    <row r="32" spans="1:16" x14ac:dyDescent="0.2">
      <c r="B32" s="2"/>
      <c r="E32" s="13"/>
      <c r="F32" s="2"/>
    </row>
    <row r="33" spans="2:6" x14ac:dyDescent="0.2">
      <c r="B33" s="2"/>
      <c r="E33" s="13"/>
      <c r="F33" s="2"/>
    </row>
    <row r="34" spans="2:6" x14ac:dyDescent="0.2">
      <c r="B34" s="2"/>
      <c r="E34" s="13"/>
      <c r="F34" s="2"/>
    </row>
    <row r="35" spans="2:6" x14ac:dyDescent="0.2">
      <c r="B35" s="2"/>
      <c r="E35" s="13"/>
      <c r="F35" s="2"/>
    </row>
    <row r="36" spans="2:6" x14ac:dyDescent="0.2">
      <c r="B36" s="2"/>
      <c r="E36" s="13"/>
      <c r="F36" s="2"/>
    </row>
    <row r="37" spans="2:6" x14ac:dyDescent="0.2">
      <c r="B37" s="2"/>
      <c r="E37" s="13"/>
      <c r="F37" s="2"/>
    </row>
    <row r="38" spans="2:6" x14ac:dyDescent="0.2">
      <c r="B38" s="2"/>
      <c r="E38" s="13"/>
      <c r="F38" s="2"/>
    </row>
    <row r="39" spans="2:6" x14ac:dyDescent="0.2">
      <c r="B39" s="2"/>
      <c r="E39" s="13"/>
      <c r="F39" s="2"/>
    </row>
    <row r="40" spans="2:6" x14ac:dyDescent="0.2">
      <c r="B40" s="2"/>
      <c r="E40" s="13"/>
      <c r="F40" s="2"/>
    </row>
    <row r="41" spans="2:6" x14ac:dyDescent="0.2">
      <c r="B41" s="2"/>
      <c r="E41" s="13"/>
      <c r="F41" s="2"/>
    </row>
    <row r="42" spans="2:6" x14ac:dyDescent="0.2">
      <c r="B42" s="2"/>
      <c r="E42" s="13"/>
      <c r="F42" s="2"/>
    </row>
    <row r="43" spans="2:6" x14ac:dyDescent="0.2">
      <c r="B43" s="2"/>
      <c r="E43" s="13"/>
      <c r="F43" s="2"/>
    </row>
    <row r="44" spans="2:6" x14ac:dyDescent="0.2">
      <c r="B44" s="2"/>
      <c r="E44" s="13"/>
      <c r="F44" s="2"/>
    </row>
    <row r="45" spans="2:6" x14ac:dyDescent="0.2">
      <c r="B45" s="2"/>
      <c r="E45" s="13"/>
      <c r="F45" s="2"/>
    </row>
    <row r="46" spans="2:6" x14ac:dyDescent="0.2">
      <c r="B46" s="2"/>
      <c r="E46" s="13"/>
      <c r="F46" s="2"/>
    </row>
    <row r="47" spans="2:6" x14ac:dyDescent="0.2">
      <c r="B47" s="2"/>
      <c r="E47" s="13"/>
      <c r="F47" s="2"/>
    </row>
    <row r="48" spans="2:6" x14ac:dyDescent="0.2">
      <c r="B48" s="2"/>
      <c r="E48" s="13"/>
      <c r="F48" s="2"/>
    </row>
    <row r="49" spans="2:6" x14ac:dyDescent="0.2">
      <c r="B49" s="2"/>
      <c r="E49" s="13"/>
      <c r="F49" s="2"/>
    </row>
    <row r="50" spans="2:6" x14ac:dyDescent="0.2">
      <c r="B50" s="2"/>
      <c r="E50" s="13"/>
      <c r="F50" s="2"/>
    </row>
    <row r="51" spans="2:6" x14ac:dyDescent="0.2">
      <c r="B51" s="2"/>
      <c r="E51" s="13"/>
      <c r="F51" s="2"/>
    </row>
    <row r="52" spans="2:6" x14ac:dyDescent="0.2">
      <c r="B52" s="2"/>
      <c r="E52" s="13"/>
      <c r="F52" s="2"/>
    </row>
    <row r="53" spans="2:6" x14ac:dyDescent="0.2">
      <c r="B53" s="2"/>
      <c r="E53" s="13"/>
      <c r="F53" s="2"/>
    </row>
    <row r="54" spans="2:6" x14ac:dyDescent="0.2">
      <c r="B54" s="2"/>
      <c r="E54" s="13"/>
      <c r="F54" s="2"/>
    </row>
    <row r="55" spans="2:6" x14ac:dyDescent="0.2">
      <c r="B55" s="2"/>
      <c r="E55" s="13"/>
      <c r="F55" s="2"/>
    </row>
    <row r="56" spans="2:6" x14ac:dyDescent="0.2">
      <c r="B56" s="2"/>
      <c r="E56" s="13"/>
      <c r="F56" s="2"/>
    </row>
    <row r="57" spans="2:6" x14ac:dyDescent="0.2">
      <c r="B57" s="2"/>
      <c r="E57" s="13"/>
      <c r="F57" s="2"/>
    </row>
    <row r="58" spans="2:6" x14ac:dyDescent="0.2">
      <c r="B58" s="2"/>
      <c r="E58" s="13"/>
      <c r="F58" s="2"/>
    </row>
    <row r="59" spans="2:6" x14ac:dyDescent="0.2">
      <c r="B59" s="2"/>
      <c r="E59" s="13"/>
      <c r="F59" s="2"/>
    </row>
    <row r="60" spans="2:6" x14ac:dyDescent="0.2">
      <c r="B60" s="2"/>
      <c r="E60" s="13"/>
      <c r="F60" s="2"/>
    </row>
    <row r="61" spans="2:6" x14ac:dyDescent="0.2">
      <c r="B61" s="2"/>
      <c r="E61" s="13"/>
      <c r="F61" s="2"/>
    </row>
    <row r="62" spans="2:6" x14ac:dyDescent="0.2">
      <c r="B62" s="2"/>
      <c r="E62" s="13"/>
      <c r="F62" s="2"/>
    </row>
    <row r="63" spans="2:6" x14ac:dyDescent="0.2">
      <c r="B63" s="2"/>
      <c r="E63" s="13"/>
      <c r="F63" s="2"/>
    </row>
    <row r="64" spans="2:6" x14ac:dyDescent="0.2">
      <c r="B64" s="2"/>
      <c r="E64" s="13"/>
      <c r="F64" s="2"/>
    </row>
    <row r="65" spans="2:6" x14ac:dyDescent="0.2">
      <c r="B65" s="2"/>
      <c r="E65" s="13"/>
      <c r="F65" s="2"/>
    </row>
    <row r="66" spans="2:6" x14ac:dyDescent="0.2">
      <c r="B66" s="2"/>
      <c r="E66" s="13"/>
      <c r="F66" s="2"/>
    </row>
    <row r="67" spans="2:6" x14ac:dyDescent="0.2">
      <c r="B67" s="2"/>
      <c r="E67" s="13"/>
      <c r="F67" s="2"/>
    </row>
    <row r="68" spans="2:6" x14ac:dyDescent="0.2">
      <c r="B68" s="2"/>
      <c r="E68" s="13"/>
      <c r="F68" s="2"/>
    </row>
    <row r="69" spans="2:6" x14ac:dyDescent="0.2">
      <c r="B69" s="2"/>
      <c r="E69" s="13"/>
      <c r="F69" s="2"/>
    </row>
    <row r="70" spans="2:6" x14ac:dyDescent="0.2">
      <c r="B70" s="2"/>
      <c r="E70" s="13"/>
      <c r="F70" s="2"/>
    </row>
    <row r="71" spans="2:6" x14ac:dyDescent="0.2">
      <c r="B71" s="2"/>
      <c r="E71" s="13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</sheetData>
  <phoneticPr fontId="7" type="noConversion"/>
  <hyperlinks>
    <hyperlink ref="P25" r:id="rId1" display="http://www.bav-astro.de/sfs/BAVM_link.php?BAVMnr=171"/>
    <hyperlink ref="P26" r:id="rId2" display="http://vsolj.cetus-net.org/vsoljno51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2024-02-20T03:44:36Z</dcterms:modified>
</cp:coreProperties>
</file>