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365066-387F-400E-928C-51D03FE9A2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3" i="1" l="1"/>
  <c r="F15" i="1" s="1"/>
  <c r="F1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G13" i="2"/>
  <c r="C1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C17" i="1"/>
  <c r="Q41" i="1"/>
  <c r="Q42" i="1"/>
  <c r="C8" i="1"/>
  <c r="C7" i="1"/>
  <c r="E21" i="1"/>
  <c r="F21" i="1"/>
  <c r="Q40" i="1"/>
  <c r="E14" i="2"/>
  <c r="E21" i="2"/>
  <c r="E17" i="2"/>
  <c r="E23" i="2"/>
  <c r="E18" i="2"/>
  <c r="E39" i="1"/>
  <c r="F39" i="1"/>
  <c r="E31" i="1"/>
  <c r="F31" i="1"/>
  <c r="G25" i="1"/>
  <c r="K25" i="1"/>
  <c r="E23" i="1"/>
  <c r="F23" i="1"/>
  <c r="G23" i="1"/>
  <c r="K23" i="1"/>
  <c r="E36" i="1"/>
  <c r="F36" i="1"/>
  <c r="E28" i="1"/>
  <c r="F28" i="1"/>
  <c r="E41" i="1"/>
  <c r="F41" i="1"/>
  <c r="G41" i="1"/>
  <c r="K41" i="1"/>
  <c r="E33" i="1"/>
  <c r="F33" i="1"/>
  <c r="G33" i="1"/>
  <c r="K33" i="1"/>
  <c r="E25" i="1"/>
  <c r="F25" i="1"/>
  <c r="E38" i="1"/>
  <c r="F38" i="1"/>
  <c r="G38" i="1"/>
  <c r="K38" i="1"/>
  <c r="E30" i="1"/>
  <c r="F30" i="1"/>
  <c r="G30" i="1"/>
  <c r="K30" i="1"/>
  <c r="G24" i="1"/>
  <c r="K24" i="1"/>
  <c r="E22" i="1"/>
  <c r="F22" i="1"/>
  <c r="G22" i="1"/>
  <c r="K22" i="1"/>
  <c r="E35" i="1"/>
  <c r="E27" i="1"/>
  <c r="G42" i="1"/>
  <c r="K42" i="1"/>
  <c r="E40" i="1"/>
  <c r="F40" i="1"/>
  <c r="G40" i="1"/>
  <c r="H40" i="1"/>
  <c r="G34" i="1"/>
  <c r="K34" i="1"/>
  <c r="E32" i="1"/>
  <c r="F32" i="1"/>
  <c r="G32" i="1"/>
  <c r="K32" i="1"/>
  <c r="E24" i="1"/>
  <c r="F24" i="1"/>
  <c r="G21" i="1"/>
  <c r="G39" i="1"/>
  <c r="K39" i="1"/>
  <c r="E37" i="1"/>
  <c r="F37" i="1"/>
  <c r="G37" i="1"/>
  <c r="K37" i="1"/>
  <c r="G31" i="1"/>
  <c r="K31" i="1"/>
  <c r="E29" i="1"/>
  <c r="F29" i="1"/>
  <c r="G29" i="1"/>
  <c r="K29" i="1"/>
  <c r="E42" i="1"/>
  <c r="F42" i="1"/>
  <c r="G36" i="1"/>
  <c r="K36" i="1"/>
  <c r="E34" i="1"/>
  <c r="F34" i="1"/>
  <c r="G28" i="1"/>
  <c r="K28" i="1"/>
  <c r="E26" i="1"/>
  <c r="F26" i="1"/>
  <c r="G26" i="1"/>
  <c r="K26" i="1"/>
  <c r="E11" i="2"/>
  <c r="E20" i="2"/>
  <c r="F27" i="1"/>
  <c r="G27" i="1"/>
  <c r="K27" i="1"/>
  <c r="E27" i="2"/>
  <c r="E25" i="2"/>
  <c r="E16" i="2"/>
  <c r="F35" i="1"/>
  <c r="G35" i="1"/>
  <c r="K35" i="1"/>
  <c r="E28" i="2"/>
  <c r="E31" i="2"/>
  <c r="E13" i="2"/>
  <c r="E15" i="2"/>
  <c r="E22" i="2"/>
  <c r="K21" i="1"/>
  <c r="C11" i="1"/>
  <c r="C12" i="1"/>
  <c r="C16" i="1"/>
  <c r="D18" i="1"/>
  <c r="E24" i="2"/>
  <c r="E29" i="2"/>
  <c r="E32" i="2"/>
  <c r="E26" i="2"/>
  <c r="E12" i="2"/>
  <c r="E19" i="2"/>
  <c r="E30" i="2"/>
  <c r="O22" i="1"/>
  <c r="O30" i="1"/>
  <c r="O38" i="1"/>
  <c r="O25" i="1"/>
  <c r="O33" i="1"/>
  <c r="O41" i="1"/>
  <c r="O28" i="1"/>
  <c r="O36" i="1"/>
  <c r="O40" i="1"/>
  <c r="O23" i="1"/>
  <c r="O31" i="1"/>
  <c r="O39" i="1"/>
  <c r="O26" i="1"/>
  <c r="O34" i="1"/>
  <c r="O21" i="1"/>
  <c r="O29" i="1"/>
  <c r="O37" i="1"/>
  <c r="O42" i="1"/>
  <c r="O24" i="1"/>
  <c r="O32" i="1"/>
  <c r="O27" i="1"/>
  <c r="O35" i="1"/>
  <c r="C15" i="1"/>
  <c r="C18" i="1"/>
  <c r="F14" i="1" l="1"/>
</calcChain>
</file>

<file path=xl/sharedStrings.xml><?xml version="1.0" encoding="utf-8"?>
<sst xmlns="http://schemas.openxmlformats.org/spreadsheetml/2006/main" count="254" uniqueCount="136">
  <si>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</si>
  <si>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</si>
  <si>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</si>
  <si>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</si>
  <si>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</si>
  <si>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</si>
  <si>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</si>
  <si>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</si>
  <si>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</si>
  <si>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</si>
  <si>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</si>
  <si>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</si>
  <si>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</si>
  <si>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</si>
  <si>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</si>
  <si>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</si>
  <si>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</si>
  <si>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</si>
  <si>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</si>
  <si>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</si>
  <si>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</si>
  <si>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</si>
  <si>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</si>
  <si>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</si>
  <si>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</si>
  <si>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</si>
  <si>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</si>
  <si>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</si>
  <si>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</si>
  <si>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</si>
  <si>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Bull.21</t>
  </si>
  <si>
    <t>B</t>
  </si>
  <si>
    <t>BBSAG Bull.83</t>
  </si>
  <si>
    <t># of data points:</t>
  </si>
  <si>
    <t>EA/DS</t>
  </si>
  <si>
    <t>AW Mon / GSC 05415-00774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</si>
  <si>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</si>
  <si>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</si>
  <si>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</si>
  <si>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</si>
  <si>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</si>
  <si>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</si>
  <si>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</si>
  <si>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</si>
  <si>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</si>
  <si>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</si>
  <si>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</si>
  <si>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2425649.308 </t>
  </si>
  <si>
    <t> 06.02.1929 19:23 </t>
  </si>
  <si>
    <t> 1.488 </t>
  </si>
  <si>
    <t>P </t>
  </si>
  <si>
    <t> O.Morgenroth </t>
  </si>
  <si>
    <t> AN 248.326 </t>
  </si>
  <si>
    <t>2425981.462 </t>
  </si>
  <si>
    <t> 04.01.1930 23:05 </t>
  </si>
  <si>
    <t> 0.522 </t>
  </si>
  <si>
    <t>2426418.351 </t>
  </si>
  <si>
    <t> 17.03.1931 20:25 </t>
  </si>
  <si>
    <t> 0.191 </t>
  </si>
  <si>
    <t>2426439.338 </t>
  </si>
  <si>
    <t> 07.04.1931 20:06 </t>
  </si>
  <si>
    <t> 0.358 </t>
  </si>
  <si>
    <t>2426772.332 </t>
  </si>
  <si>
    <t> 05.03.1932 19:58 </t>
  </si>
  <si>
    <t> 0.232 </t>
  </si>
  <si>
    <t>2427126.130 </t>
  </si>
  <si>
    <t> 22.02.1933 15:07 </t>
  </si>
  <si>
    <t> 0.090 </t>
  </si>
  <si>
    <t>V </t>
  </si>
  <si>
    <t> N.Florja </t>
  </si>
  <si>
    <t> PSMO 8.2.103 </t>
  </si>
  <si>
    <t>2428250.319 </t>
  </si>
  <si>
    <t> 22.03.1936 19:39 </t>
  </si>
  <si>
    <t> -0.001 </t>
  </si>
  <si>
    <t> B.Wedel </t>
  </si>
  <si>
    <t> MVS 187 </t>
  </si>
  <si>
    <t>2431914.329 </t>
  </si>
  <si>
    <t> 03.04.1946 19:53 </t>
  </si>
  <si>
    <t> -0.311 </t>
  </si>
  <si>
    <t>2433330.438 </t>
  </si>
  <si>
    <t> 17.02.1950 22:30 </t>
  </si>
  <si>
    <t> 0.038 </t>
  </si>
  <si>
    <t>2434017.591 </t>
  </si>
  <si>
    <t> 06.01.1952 02:11 </t>
  </si>
  <si>
    <t> 0.131 </t>
  </si>
  <si>
    <t>2434392.440 </t>
  </si>
  <si>
    <t> 14.01.1953 22:33 </t>
  </si>
  <si>
    <t> 0.220 </t>
  </si>
  <si>
    <t>2434392.476 </t>
  </si>
  <si>
    <t> 14.01.1953 23:25 </t>
  </si>
  <si>
    <t> 0.256 </t>
  </si>
  <si>
    <t>2434454.388 </t>
  </si>
  <si>
    <t> 17.03.1953 21:18 </t>
  </si>
  <si>
    <t> -0.292 </t>
  </si>
  <si>
    <t>2434475.367 </t>
  </si>
  <si>
    <t> 07.04.1953 20:48 </t>
  </si>
  <si>
    <t> -0.133 </t>
  </si>
  <si>
    <t>2434662.601 </t>
  </si>
  <si>
    <t> 12.10.1953 02:25 </t>
  </si>
  <si>
    <t> -0.279 </t>
  </si>
  <si>
    <t>2434662.637 </t>
  </si>
  <si>
    <t> 12.10.1953 03:17 </t>
  </si>
  <si>
    <t> -0.243 </t>
  </si>
  <si>
    <t>2434767.331 </t>
  </si>
  <si>
    <t> 24.01.1954 19:56 </t>
  </si>
  <si>
    <t> 0.351 </t>
  </si>
  <si>
    <t>2434808.338 </t>
  </si>
  <si>
    <t> 06.03.1954 20:06 </t>
  </si>
  <si>
    <t> -0.282 </t>
  </si>
  <si>
    <t>2434829.314 </t>
  </si>
  <si>
    <t> 27.03.1954 19:32 </t>
  </si>
  <si>
    <t> -0.126 </t>
  </si>
  <si>
    <t>2435932.90 </t>
  </si>
  <si>
    <t> 04.04.1957 09:36 </t>
  </si>
  <si>
    <t> 0.00 </t>
  </si>
  <si>
    <t> R.Szafraniec </t>
  </si>
  <si>
    <t> AA 8.191 </t>
  </si>
  <si>
    <t>2442470.40 </t>
  </si>
  <si>
    <t> 26.02.1975 21:36 </t>
  </si>
  <si>
    <t> 0.02 </t>
  </si>
  <si>
    <t> K.Locher </t>
  </si>
  <si>
    <t> BBS 21 </t>
  </si>
  <si>
    <t>2446863.27 </t>
  </si>
  <si>
    <t> 08.03.1987 18:28 </t>
  </si>
  <si>
    <t> -0.13 </t>
  </si>
  <si>
    <t> BBS 83 </t>
  </si>
  <si>
    <t>I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</si>
  <si>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</si>
  <si>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</si>
  <si>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</si>
  <si>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</si>
  <si>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</si>
  <si>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</si>
  <si>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</si>
  <si>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Vis?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</si>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</sst>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Mon - O-C Diagr.</a:t>
            </a:r>
          </a:p>
        </c:rich>
      </c:tx>
      <c:layout>
        <c:manualLayout>
          <c:xMode val="edge"/>
          <c:yMode val="edge"/>
          <c:x val="0.334711177631721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9-48A8-9DEF-EEE56B75A1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9-48A8-9DEF-EEE56B75A1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9-48A8-9DEF-EEE56B75A1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1.4880000000011933</c:v>
                </c:pt>
                <c:pt idx="1">
                  <c:v>0.52199999999720603</c:v>
                </c:pt>
                <c:pt idx="2">
                  <c:v>0.19099999999525608</c:v>
                </c:pt>
                <c:pt idx="3">
                  <c:v>0.35799999999653664</c:v>
                </c:pt>
                <c:pt idx="4">
                  <c:v>0.23199999999633292</c:v>
                </c:pt>
                <c:pt idx="5">
                  <c:v>9.0000000000145519E-2</c:v>
                </c:pt>
                <c:pt idx="6">
                  <c:v>-1.0000000002037268E-3</c:v>
                </c:pt>
                <c:pt idx="7">
                  <c:v>-0.31099999999787542</c:v>
                </c:pt>
                <c:pt idx="8">
                  <c:v>3.8000000000465661E-2</c:v>
                </c:pt>
                <c:pt idx="9">
                  <c:v>0.13100000000122236</c:v>
                </c:pt>
                <c:pt idx="10">
                  <c:v>0.22000000000116415</c:v>
                </c:pt>
                <c:pt idx="11">
                  <c:v>0.25600000000122236</c:v>
                </c:pt>
                <c:pt idx="12">
                  <c:v>-0.29200000000128057</c:v>
                </c:pt>
                <c:pt idx="13">
                  <c:v>-0.13300000000162981</c:v>
                </c:pt>
                <c:pt idx="14">
                  <c:v>-0.2790000000022701</c:v>
                </c:pt>
                <c:pt idx="15">
                  <c:v>-0.24300000000221189</c:v>
                </c:pt>
                <c:pt idx="16">
                  <c:v>0.35099999999511056</c:v>
                </c:pt>
                <c:pt idx="17">
                  <c:v>-0.2819999999992433</c:v>
                </c:pt>
                <c:pt idx="18">
                  <c:v>-0.12600000000384171</c:v>
                </c:pt>
                <c:pt idx="20">
                  <c:v>1.9999999996798579E-2</c:v>
                </c:pt>
                <c:pt idx="21">
                  <c:v>-0.13000000000465661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9-48A8-9DEF-EEE56B75A1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9-48A8-9DEF-EEE56B75A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9-48A8-9DEF-EEE56B75A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9-48A8-9DEF-EEE56B75A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-494</c:v>
                </c:pt>
                <c:pt idx="1">
                  <c:v>-478</c:v>
                </c:pt>
                <c:pt idx="2">
                  <c:v>-457</c:v>
                </c:pt>
                <c:pt idx="3">
                  <c:v>-456</c:v>
                </c:pt>
                <c:pt idx="4">
                  <c:v>-440</c:v>
                </c:pt>
                <c:pt idx="5">
                  <c:v>-423</c:v>
                </c:pt>
                <c:pt idx="6">
                  <c:v>-369</c:v>
                </c:pt>
                <c:pt idx="7">
                  <c:v>-193</c:v>
                </c:pt>
                <c:pt idx="8">
                  <c:v>-125</c:v>
                </c:pt>
                <c:pt idx="9">
                  <c:v>-92</c:v>
                </c:pt>
                <c:pt idx="10">
                  <c:v>-74</c:v>
                </c:pt>
                <c:pt idx="11">
                  <c:v>-74</c:v>
                </c:pt>
                <c:pt idx="12">
                  <c:v>-71</c:v>
                </c:pt>
                <c:pt idx="13">
                  <c:v>-70</c:v>
                </c:pt>
                <c:pt idx="14">
                  <c:v>-61</c:v>
                </c:pt>
                <c:pt idx="15">
                  <c:v>-61</c:v>
                </c:pt>
                <c:pt idx="16">
                  <c:v>-56</c:v>
                </c:pt>
                <c:pt idx="17">
                  <c:v>-54</c:v>
                </c:pt>
                <c:pt idx="18">
                  <c:v>-53</c:v>
                </c:pt>
                <c:pt idx="19">
                  <c:v>0</c:v>
                </c:pt>
                <c:pt idx="20">
                  <c:v>314</c:v>
                </c:pt>
                <c:pt idx="21">
                  <c:v>525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0.35800442425637891</c:v>
                </c:pt>
                <c:pt idx="1">
                  <c:v>0.34585381193206466</c:v>
                </c:pt>
                <c:pt idx="2">
                  <c:v>0.32990613325640217</c:v>
                </c:pt>
                <c:pt idx="3">
                  <c:v>0.32914671998613254</c:v>
                </c:pt>
                <c:pt idx="4">
                  <c:v>0.31699610766181824</c:v>
                </c:pt>
                <c:pt idx="5">
                  <c:v>0.30408608206723436</c:v>
                </c:pt>
                <c:pt idx="6">
                  <c:v>0.2630777654726737</c:v>
                </c:pt>
                <c:pt idx="7">
                  <c:v>0.12942102990521676</c:v>
                </c:pt>
                <c:pt idx="8">
                  <c:v>7.7780927526881108E-2</c:v>
                </c:pt>
                <c:pt idx="9">
                  <c:v>5.2720289607982931E-2</c:v>
                </c:pt>
                <c:pt idx="10">
                  <c:v>3.9050850743129376E-2</c:v>
                </c:pt>
                <c:pt idx="11">
                  <c:v>3.9050850743129376E-2</c:v>
                </c:pt>
                <c:pt idx="12">
                  <c:v>3.6772610932320447E-2</c:v>
                </c:pt>
                <c:pt idx="13">
                  <c:v>3.6013197662050807E-2</c:v>
                </c:pt>
                <c:pt idx="14">
                  <c:v>2.9178478229624029E-2</c:v>
                </c:pt>
                <c:pt idx="15">
                  <c:v>2.9178478229624029E-2</c:v>
                </c:pt>
                <c:pt idx="16">
                  <c:v>2.538141187827582E-2</c:v>
                </c:pt>
                <c:pt idx="17">
                  <c:v>2.3862585337736539E-2</c:v>
                </c:pt>
                <c:pt idx="18">
                  <c:v>2.3103172067466898E-2</c:v>
                </c:pt>
                <c:pt idx="19">
                  <c:v>-1.7145731256824115E-2</c:v>
                </c:pt>
                <c:pt idx="20">
                  <c:v>-0.25560149812149163</c:v>
                </c:pt>
                <c:pt idx="21">
                  <c:v>-0.41583769814838606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9-48A8-9DEF-EEE56B75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69496"/>
        <c:axId val="1"/>
      </c:scatterChart>
      <c:valAx>
        <c:axId val="93236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6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66675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62F2D5-4CDE-7DEB-A12B-D530DFE28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17" customFormat="1" ht="12.95" customHeight="1">
      <c r="A2" s="17" t="s">
        <v>25</v>
      </c>
      <c r="B2" s="18" t="s">
        <v>34</v>
      </c>
    </row>
    <row r="3" spans="1:6" s="17" customFormat="1" ht="12.95" customHeight="1"/>
    <row r="4" spans="1:6" s="17" customFormat="1" ht="12.95" customHeight="1">
      <c r="A4" s="19" t="s">
        <v>0</v>
      </c>
      <c r="C4" s="20">
        <v>35932.9</v>
      </c>
      <c r="D4" s="21">
        <v>20.82</v>
      </c>
    </row>
    <row r="5" spans="1:6" s="17" customFormat="1" ht="12.95" customHeight="1">
      <c r="A5" s="22" t="s">
        <v>133</v>
      </c>
      <c r="C5" s="23">
        <v>-9.5</v>
      </c>
    </row>
    <row r="6" spans="1:6" s="17" customFormat="1" ht="12.95" customHeight="1">
      <c r="A6" s="19" t="s">
        <v>1</v>
      </c>
    </row>
    <row r="7" spans="1:6" s="17" customFormat="1" ht="12.95" customHeight="1">
      <c r="A7" s="17" t="s">
        <v>2</v>
      </c>
      <c r="C7" s="17">
        <f>+C4</f>
        <v>35932.9</v>
      </c>
    </row>
    <row r="8" spans="1:6" s="17" customFormat="1" ht="12.95" customHeight="1">
      <c r="A8" s="17" t="s">
        <v>3</v>
      </c>
      <c r="C8" s="17">
        <f>+D4</f>
        <v>20.82</v>
      </c>
    </row>
    <row r="9" spans="1:6" s="17" customFormat="1" ht="12.95" customHeight="1"/>
    <row r="10" spans="1:6" s="17" customFormat="1" ht="12.95" customHeight="1" thickBot="1">
      <c r="C10" s="24" t="s">
        <v>20</v>
      </c>
      <c r="D10" s="24" t="s">
        <v>21</v>
      </c>
    </row>
    <row r="11" spans="1:6" s="17" customFormat="1" ht="12.95" customHeight="1">
      <c r="A11" s="17" t="s">
        <v>16</v>
      </c>
      <c r="C11" s="17">
        <f>INTERCEPT(G21:G993,$F21:$F993)</f>
        <v>-1.7145731256824115E-2</v>
      </c>
      <c r="D11" s="25"/>
    </row>
    <row r="12" spans="1:6" s="17" customFormat="1" ht="12.95" customHeight="1">
      <c r="A12" s="17" t="s">
        <v>17</v>
      </c>
      <c r="C12" s="17">
        <f>SLOPE(G21:G993,$F21:$F993)</f>
        <v>-7.5941327026964175E-4</v>
      </c>
      <c r="D12" s="25"/>
      <c r="E12" s="26" t="s">
        <v>127</v>
      </c>
      <c r="F12" s="27">
        <v>1</v>
      </c>
    </row>
    <row r="13" spans="1:6" s="17" customFormat="1" ht="12.95" customHeight="1">
      <c r="A13" s="17" t="s">
        <v>19</v>
      </c>
      <c r="C13" s="25" t="s">
        <v>14</v>
      </c>
      <c r="D13" s="25"/>
      <c r="E13" s="26" t="s">
        <v>128</v>
      </c>
      <c r="F13" s="28">
        <f ca="1">NOW()+15018.5+$C$5/24</f>
        <v>60360.698632291664</v>
      </c>
    </row>
    <row r="14" spans="1:6" s="17" customFormat="1" ht="12.95" customHeight="1">
      <c r="A14" s="17" t="s">
        <v>24</v>
      </c>
      <c r="E14" s="26" t="s">
        <v>129</v>
      </c>
      <c r="F14" s="29">
        <f ca="1">ROUND(2*(F13-$C$7)/$C$8,0)/2+F12</f>
        <v>1174.5</v>
      </c>
    </row>
    <row r="15" spans="1:6" s="17" customFormat="1" ht="12.95" customHeight="1">
      <c r="A15" s="22" t="s">
        <v>18</v>
      </c>
      <c r="C15" s="28">
        <f>(C7+C11)+(C8+C12)*INT(MAX(F21:F3533))</f>
        <v>46862.984162301858</v>
      </c>
      <c r="E15" s="26" t="s">
        <v>130</v>
      </c>
      <c r="F15" s="29">
        <f ca="1">ROUND(2*(F13-$C$15)/$C$16,0)/2+F12</f>
        <v>649.5</v>
      </c>
    </row>
    <row r="16" spans="1:6" s="17" customFormat="1" ht="12.95" customHeight="1">
      <c r="A16" s="19" t="s">
        <v>4</v>
      </c>
      <c r="C16" s="30">
        <f>+C8+C12</f>
        <v>20.81924058672973</v>
      </c>
      <c r="E16" s="26" t="s">
        <v>131</v>
      </c>
      <c r="F16" s="31">
        <f ca="1">+$C$15+$C$16*F15-15018.5-$C$5/24</f>
        <v>45366.976756716154</v>
      </c>
    </row>
    <row r="17" spans="1:17" s="17" customFormat="1" ht="12.95" customHeight="1" thickBot="1">
      <c r="A17" s="26" t="s">
        <v>33</v>
      </c>
      <c r="C17" s="17">
        <f>COUNT(C21:C2191)</f>
        <v>22</v>
      </c>
      <c r="F17" s="32" t="s">
        <v>132</v>
      </c>
    </row>
    <row r="18" spans="1:17" s="17" customFormat="1" ht="12.95" customHeight="1">
      <c r="A18" s="19" t="s">
        <v>5</v>
      </c>
      <c r="C18" s="20">
        <f>+C15</f>
        <v>46862.984162301858</v>
      </c>
      <c r="D18" s="21">
        <f>+C16</f>
        <v>20.81924058672973</v>
      </c>
    </row>
    <row r="19" spans="1:17" s="17" customFormat="1" ht="12.95" customHeight="1" thickTop="1"/>
    <row r="20" spans="1:17" s="17" customFormat="1" ht="12.95" customHeight="1" thickBot="1">
      <c r="A20" s="24" t="s">
        <v>6</v>
      </c>
      <c r="B20" s="24" t="s">
        <v>7</v>
      </c>
      <c r="C20" s="24" t="s">
        <v>8</v>
      </c>
      <c r="D20" s="24" t="s">
        <v>13</v>
      </c>
      <c r="E20" s="24" t="s">
        <v>9</v>
      </c>
      <c r="F20" s="24" t="s">
        <v>10</v>
      </c>
      <c r="G20" s="24" t="s">
        <v>11</v>
      </c>
      <c r="H20" s="33" t="s">
        <v>12</v>
      </c>
      <c r="I20" s="33" t="s">
        <v>135</v>
      </c>
      <c r="J20" s="33" t="s">
        <v>38</v>
      </c>
      <c r="K20" s="33" t="s">
        <v>134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24" t="s">
        <v>15</v>
      </c>
    </row>
    <row r="21" spans="1:17" s="17" customFormat="1" ht="12.95" customHeight="1">
      <c r="A21" s="35" t="s">
        <v>52</v>
      </c>
      <c r="B21" s="36" t="s">
        <v>126</v>
      </c>
      <c r="C21" s="37">
        <v>25649.308000000001</v>
      </c>
      <c r="D21" s="38"/>
      <c r="E21" s="17">
        <f t="shared" ref="E21:E42" si="0">+(C21-C$7)/C$8</f>
        <v>-493.92853025936603</v>
      </c>
      <c r="F21" s="17">
        <f t="shared" ref="F21:F42" si="1">ROUND(2*E21,0)/2</f>
        <v>-494</v>
      </c>
      <c r="G21" s="17">
        <f t="shared" ref="G21:G42" si="2">+C21-(C$7+F21*C$8)</f>
        <v>1.4880000000011933</v>
      </c>
      <c r="K21" s="17">
        <f t="shared" ref="K21:K39" si="3">+G21</f>
        <v>1.4880000000011933</v>
      </c>
      <c r="O21" s="17">
        <f t="shared" ref="O21:O42" si="4">+C$11+C$12*$F21</f>
        <v>0.35800442425637891</v>
      </c>
      <c r="Q21" s="39">
        <f t="shared" ref="Q21:Q42" si="5">+C21-15018.5</f>
        <v>10630.808000000001</v>
      </c>
    </row>
    <row r="22" spans="1:17" s="17" customFormat="1" ht="12.95" customHeight="1">
      <c r="A22" s="35" t="s">
        <v>52</v>
      </c>
      <c r="B22" s="36" t="s">
        <v>126</v>
      </c>
      <c r="C22" s="37">
        <v>25981.462</v>
      </c>
      <c r="D22" s="38"/>
      <c r="E22" s="17">
        <f t="shared" si="0"/>
        <v>-477.97492795389059</v>
      </c>
      <c r="F22" s="17">
        <f t="shared" si="1"/>
        <v>-478</v>
      </c>
      <c r="G22" s="17">
        <f t="shared" si="2"/>
        <v>0.52199999999720603</v>
      </c>
      <c r="K22" s="17">
        <f t="shared" si="3"/>
        <v>0.52199999999720603</v>
      </c>
      <c r="O22" s="17">
        <f t="shared" si="4"/>
        <v>0.34585381193206466</v>
      </c>
      <c r="Q22" s="39">
        <f t="shared" si="5"/>
        <v>10962.962</v>
      </c>
    </row>
    <row r="23" spans="1:17" s="17" customFormat="1" ht="12.95" customHeight="1">
      <c r="A23" s="35" t="s">
        <v>52</v>
      </c>
      <c r="B23" s="36" t="s">
        <v>126</v>
      </c>
      <c r="C23" s="37">
        <v>26418.350999999999</v>
      </c>
      <c r="D23" s="38"/>
      <c r="E23" s="17">
        <f t="shared" si="0"/>
        <v>-456.99082612872252</v>
      </c>
      <c r="F23" s="17">
        <f t="shared" si="1"/>
        <v>-457</v>
      </c>
      <c r="G23" s="17">
        <f t="shared" si="2"/>
        <v>0.19099999999525608</v>
      </c>
      <c r="K23" s="17">
        <f t="shared" si="3"/>
        <v>0.19099999999525608</v>
      </c>
      <c r="O23" s="17">
        <f t="shared" si="4"/>
        <v>0.32990613325640217</v>
      </c>
      <c r="Q23" s="39">
        <f t="shared" si="5"/>
        <v>11399.850999999999</v>
      </c>
    </row>
    <row r="24" spans="1:17" s="17" customFormat="1" ht="12.95" customHeight="1">
      <c r="A24" s="35" t="s">
        <v>52</v>
      </c>
      <c r="B24" s="36" t="s">
        <v>126</v>
      </c>
      <c r="C24" s="37">
        <v>26439.338</v>
      </c>
      <c r="D24" s="38"/>
      <c r="E24" s="17">
        <f t="shared" si="0"/>
        <v>-455.982804995197</v>
      </c>
      <c r="F24" s="17">
        <f t="shared" si="1"/>
        <v>-456</v>
      </c>
      <c r="G24" s="17">
        <f t="shared" si="2"/>
        <v>0.35799999999653664</v>
      </c>
      <c r="K24" s="17">
        <f t="shared" si="3"/>
        <v>0.35799999999653664</v>
      </c>
      <c r="O24" s="17">
        <f t="shared" si="4"/>
        <v>0.32914671998613254</v>
      </c>
      <c r="Q24" s="39">
        <f t="shared" si="5"/>
        <v>11420.838</v>
      </c>
    </row>
    <row r="25" spans="1:17" s="17" customFormat="1" ht="12.95" customHeight="1">
      <c r="A25" s="35" t="s">
        <v>52</v>
      </c>
      <c r="B25" s="36" t="s">
        <v>126</v>
      </c>
      <c r="C25" s="37">
        <v>26772.331999999999</v>
      </c>
      <c r="D25" s="38"/>
      <c r="E25" s="17">
        <f t="shared" si="0"/>
        <v>-439.98885686839589</v>
      </c>
      <c r="F25" s="17">
        <f t="shared" si="1"/>
        <v>-440</v>
      </c>
      <c r="G25" s="17">
        <f t="shared" si="2"/>
        <v>0.23199999999633292</v>
      </c>
      <c r="K25" s="17">
        <f t="shared" si="3"/>
        <v>0.23199999999633292</v>
      </c>
      <c r="O25" s="17">
        <f t="shared" si="4"/>
        <v>0.31699610766181824</v>
      </c>
      <c r="Q25" s="39">
        <f t="shared" si="5"/>
        <v>11753.831999999999</v>
      </c>
    </row>
    <row r="26" spans="1:17" s="17" customFormat="1" ht="12.95" customHeight="1">
      <c r="A26" s="35" t="s">
        <v>70</v>
      </c>
      <c r="B26" s="36" t="s">
        <v>126</v>
      </c>
      <c r="C26" s="37">
        <v>27126.13</v>
      </c>
      <c r="D26" s="38"/>
      <c r="E26" s="17">
        <f t="shared" si="0"/>
        <v>-422.99567723342943</v>
      </c>
      <c r="F26" s="17">
        <f t="shared" si="1"/>
        <v>-423</v>
      </c>
      <c r="G26" s="17">
        <f t="shared" si="2"/>
        <v>9.0000000000145519E-2</v>
      </c>
      <c r="K26" s="17">
        <f t="shared" si="3"/>
        <v>9.0000000000145519E-2</v>
      </c>
      <c r="O26" s="17">
        <f t="shared" si="4"/>
        <v>0.30408608206723436</v>
      </c>
      <c r="Q26" s="39">
        <f t="shared" si="5"/>
        <v>12107.630000000001</v>
      </c>
    </row>
    <row r="27" spans="1:17" s="17" customFormat="1" ht="12.95" customHeight="1">
      <c r="A27" s="35" t="s">
        <v>75</v>
      </c>
      <c r="B27" s="36" t="s">
        <v>126</v>
      </c>
      <c r="C27" s="37">
        <v>28250.319</v>
      </c>
      <c r="D27" s="38"/>
      <c r="E27" s="17">
        <f t="shared" si="0"/>
        <v>-369.00004803073978</v>
      </c>
      <c r="F27" s="17">
        <f t="shared" si="1"/>
        <v>-369</v>
      </c>
      <c r="G27" s="17">
        <f t="shared" si="2"/>
        <v>-1.0000000002037268E-3</v>
      </c>
      <c r="K27" s="17">
        <f t="shared" si="3"/>
        <v>-1.0000000002037268E-3</v>
      </c>
      <c r="O27" s="17">
        <f t="shared" si="4"/>
        <v>0.2630777654726737</v>
      </c>
      <c r="Q27" s="39">
        <f t="shared" si="5"/>
        <v>13231.819</v>
      </c>
    </row>
    <row r="28" spans="1:17" s="17" customFormat="1" ht="12.95" customHeight="1">
      <c r="A28" s="35" t="s">
        <v>75</v>
      </c>
      <c r="B28" s="36" t="s">
        <v>126</v>
      </c>
      <c r="C28" s="37">
        <v>31914.329000000002</v>
      </c>
      <c r="D28" s="38"/>
      <c r="E28" s="17">
        <f t="shared" si="0"/>
        <v>-193.01493756003842</v>
      </c>
      <c r="F28" s="17">
        <f t="shared" si="1"/>
        <v>-193</v>
      </c>
      <c r="G28" s="17">
        <f t="shared" si="2"/>
        <v>-0.31099999999787542</v>
      </c>
      <c r="K28" s="17">
        <f t="shared" si="3"/>
        <v>-0.31099999999787542</v>
      </c>
      <c r="O28" s="17">
        <f t="shared" si="4"/>
        <v>0.12942102990521676</v>
      </c>
      <c r="Q28" s="39">
        <f t="shared" si="5"/>
        <v>16895.829000000002</v>
      </c>
    </row>
    <row r="29" spans="1:17" s="17" customFormat="1" ht="12.95" customHeight="1">
      <c r="A29" s="35" t="s">
        <v>75</v>
      </c>
      <c r="B29" s="36" t="s">
        <v>126</v>
      </c>
      <c r="C29" s="37">
        <v>33330.438000000002</v>
      </c>
      <c r="D29" s="38"/>
      <c r="E29" s="17">
        <f t="shared" si="0"/>
        <v>-124.99817483189238</v>
      </c>
      <c r="F29" s="17">
        <f t="shared" si="1"/>
        <v>-125</v>
      </c>
      <c r="G29" s="17">
        <f t="shared" si="2"/>
        <v>3.8000000000465661E-2</v>
      </c>
      <c r="K29" s="17">
        <f t="shared" si="3"/>
        <v>3.8000000000465661E-2</v>
      </c>
      <c r="O29" s="17">
        <f t="shared" si="4"/>
        <v>7.7780927526881108E-2</v>
      </c>
      <c r="Q29" s="39">
        <f t="shared" si="5"/>
        <v>18311.938000000002</v>
      </c>
    </row>
    <row r="30" spans="1:17" s="17" customFormat="1" ht="12.95" customHeight="1">
      <c r="A30" s="35" t="s">
        <v>75</v>
      </c>
      <c r="B30" s="36" t="s">
        <v>126</v>
      </c>
      <c r="C30" s="37">
        <v>34017.591</v>
      </c>
      <c r="D30" s="38"/>
      <c r="E30" s="17">
        <f t="shared" si="0"/>
        <v>-91.993707973102843</v>
      </c>
      <c r="F30" s="17">
        <f t="shared" si="1"/>
        <v>-92</v>
      </c>
      <c r="G30" s="17">
        <f t="shared" si="2"/>
        <v>0.13100000000122236</v>
      </c>
      <c r="K30" s="17">
        <f t="shared" si="3"/>
        <v>0.13100000000122236</v>
      </c>
      <c r="O30" s="17">
        <f t="shared" si="4"/>
        <v>5.2720289607982931E-2</v>
      </c>
      <c r="Q30" s="39">
        <f t="shared" si="5"/>
        <v>18999.091</v>
      </c>
    </row>
    <row r="31" spans="1:17" s="17" customFormat="1" ht="12.95" customHeight="1">
      <c r="A31" s="35" t="s">
        <v>75</v>
      </c>
      <c r="B31" s="36" t="s">
        <v>126</v>
      </c>
      <c r="C31" s="37">
        <v>34392.44</v>
      </c>
      <c r="D31" s="38"/>
      <c r="E31" s="17">
        <f t="shared" si="0"/>
        <v>-73.989433237271811</v>
      </c>
      <c r="F31" s="17">
        <f t="shared" si="1"/>
        <v>-74</v>
      </c>
      <c r="G31" s="17">
        <f t="shared" si="2"/>
        <v>0.22000000000116415</v>
      </c>
      <c r="K31" s="17">
        <f t="shared" si="3"/>
        <v>0.22000000000116415</v>
      </c>
      <c r="O31" s="17">
        <f t="shared" si="4"/>
        <v>3.9050850743129376E-2</v>
      </c>
      <c r="Q31" s="39">
        <f t="shared" si="5"/>
        <v>19373.940000000002</v>
      </c>
    </row>
    <row r="32" spans="1:17" s="17" customFormat="1" ht="12.95" customHeight="1">
      <c r="A32" s="35" t="s">
        <v>75</v>
      </c>
      <c r="B32" s="36" t="s">
        <v>126</v>
      </c>
      <c r="C32" s="37">
        <v>34392.476000000002</v>
      </c>
      <c r="D32" s="38"/>
      <c r="E32" s="17">
        <f t="shared" si="0"/>
        <v>-73.987704130643564</v>
      </c>
      <c r="F32" s="17">
        <f t="shared" si="1"/>
        <v>-74</v>
      </c>
      <c r="G32" s="17">
        <f t="shared" si="2"/>
        <v>0.25600000000122236</v>
      </c>
      <c r="K32" s="17">
        <f t="shared" si="3"/>
        <v>0.25600000000122236</v>
      </c>
      <c r="O32" s="17">
        <f t="shared" si="4"/>
        <v>3.9050850743129376E-2</v>
      </c>
      <c r="Q32" s="39">
        <f t="shared" si="5"/>
        <v>19373.976000000002</v>
      </c>
    </row>
    <row r="33" spans="1:30" s="17" customFormat="1" ht="12.95" customHeight="1">
      <c r="A33" s="35" t="s">
        <v>75</v>
      </c>
      <c r="B33" s="36" t="s">
        <v>126</v>
      </c>
      <c r="C33" s="37">
        <v>34454.387999999999</v>
      </c>
      <c r="D33" s="38"/>
      <c r="E33" s="17">
        <f t="shared" si="0"/>
        <v>-71.014024975984753</v>
      </c>
      <c r="F33" s="17">
        <f t="shared" si="1"/>
        <v>-71</v>
      </c>
      <c r="G33" s="17">
        <f t="shared" si="2"/>
        <v>-0.29200000000128057</v>
      </c>
      <c r="K33" s="17">
        <f t="shared" si="3"/>
        <v>-0.29200000000128057</v>
      </c>
      <c r="O33" s="17">
        <f t="shared" si="4"/>
        <v>3.6772610932320447E-2</v>
      </c>
      <c r="Q33" s="39">
        <f t="shared" si="5"/>
        <v>19435.887999999999</v>
      </c>
    </row>
    <row r="34" spans="1:30" s="17" customFormat="1" ht="12.95" customHeight="1">
      <c r="A34" s="35" t="s">
        <v>75</v>
      </c>
      <c r="B34" s="36" t="s">
        <v>126</v>
      </c>
      <c r="C34" s="37">
        <v>34475.366999999998</v>
      </c>
      <c r="D34" s="38"/>
      <c r="E34" s="17">
        <f t="shared" si="0"/>
        <v>-70.00638808837671</v>
      </c>
      <c r="F34" s="17">
        <f t="shared" si="1"/>
        <v>-70</v>
      </c>
      <c r="G34" s="17">
        <f t="shared" si="2"/>
        <v>-0.13300000000162981</v>
      </c>
      <c r="K34" s="17">
        <f t="shared" si="3"/>
        <v>-0.13300000000162981</v>
      </c>
      <c r="O34" s="17">
        <f t="shared" si="4"/>
        <v>3.6013197662050807E-2</v>
      </c>
      <c r="Q34" s="39">
        <f t="shared" si="5"/>
        <v>19456.866999999998</v>
      </c>
    </row>
    <row r="35" spans="1:30" s="17" customFormat="1" ht="12.95" customHeight="1">
      <c r="A35" s="35" t="s">
        <v>75</v>
      </c>
      <c r="B35" s="36" t="s">
        <v>126</v>
      </c>
      <c r="C35" s="37">
        <v>34662.601000000002</v>
      </c>
      <c r="D35" s="38"/>
      <c r="E35" s="17">
        <f t="shared" si="0"/>
        <v>-61.013400576368831</v>
      </c>
      <c r="F35" s="17">
        <f t="shared" si="1"/>
        <v>-61</v>
      </c>
      <c r="G35" s="17">
        <f t="shared" si="2"/>
        <v>-0.2790000000022701</v>
      </c>
      <c r="K35" s="17">
        <f t="shared" si="3"/>
        <v>-0.2790000000022701</v>
      </c>
      <c r="O35" s="17">
        <f t="shared" si="4"/>
        <v>2.9178478229624029E-2</v>
      </c>
      <c r="Q35" s="39">
        <f t="shared" si="5"/>
        <v>19644.101000000002</v>
      </c>
    </row>
    <row r="36" spans="1:30" s="17" customFormat="1" ht="12.95" customHeight="1">
      <c r="A36" s="35" t="s">
        <v>75</v>
      </c>
      <c r="B36" s="36" t="s">
        <v>126</v>
      </c>
      <c r="C36" s="37">
        <v>34662.637000000002</v>
      </c>
      <c r="D36" s="38"/>
      <c r="E36" s="17">
        <f t="shared" si="0"/>
        <v>-61.011671469740584</v>
      </c>
      <c r="F36" s="17">
        <f t="shared" si="1"/>
        <v>-61</v>
      </c>
      <c r="G36" s="17">
        <f t="shared" si="2"/>
        <v>-0.24300000000221189</v>
      </c>
      <c r="K36" s="17">
        <f t="shared" si="3"/>
        <v>-0.24300000000221189</v>
      </c>
      <c r="O36" s="17">
        <f t="shared" si="4"/>
        <v>2.9178478229624029E-2</v>
      </c>
      <c r="Q36" s="39">
        <f t="shared" si="5"/>
        <v>19644.137000000002</v>
      </c>
    </row>
    <row r="37" spans="1:30" s="17" customFormat="1" ht="12.95" customHeight="1">
      <c r="A37" s="35" t="s">
        <v>75</v>
      </c>
      <c r="B37" s="36" t="s">
        <v>126</v>
      </c>
      <c r="C37" s="37">
        <v>34767.330999999998</v>
      </c>
      <c r="D37" s="38"/>
      <c r="E37" s="17">
        <f t="shared" si="0"/>
        <v>-55.983141210374789</v>
      </c>
      <c r="F37" s="17">
        <f t="shared" si="1"/>
        <v>-56</v>
      </c>
      <c r="G37" s="17">
        <f t="shared" si="2"/>
        <v>0.35099999999511056</v>
      </c>
      <c r="K37" s="17">
        <f t="shared" si="3"/>
        <v>0.35099999999511056</v>
      </c>
      <c r="O37" s="17">
        <f t="shared" si="4"/>
        <v>2.538141187827582E-2</v>
      </c>
      <c r="Q37" s="39">
        <f t="shared" si="5"/>
        <v>19748.830999999998</v>
      </c>
    </row>
    <row r="38" spans="1:30" s="17" customFormat="1" ht="12.95" customHeight="1">
      <c r="A38" s="35" t="s">
        <v>75</v>
      </c>
      <c r="B38" s="36" t="s">
        <v>126</v>
      </c>
      <c r="C38" s="37">
        <v>34808.338000000003</v>
      </c>
      <c r="D38" s="38"/>
      <c r="E38" s="17">
        <f t="shared" si="0"/>
        <v>-54.013544668587805</v>
      </c>
      <c r="F38" s="17">
        <f t="shared" si="1"/>
        <v>-54</v>
      </c>
      <c r="G38" s="17">
        <f t="shared" si="2"/>
        <v>-0.2819999999992433</v>
      </c>
      <c r="K38" s="17">
        <f t="shared" si="3"/>
        <v>-0.2819999999992433</v>
      </c>
      <c r="O38" s="17">
        <f t="shared" si="4"/>
        <v>2.3862585337736539E-2</v>
      </c>
      <c r="Q38" s="39">
        <f t="shared" si="5"/>
        <v>19789.838000000003</v>
      </c>
    </row>
    <row r="39" spans="1:30" s="17" customFormat="1" ht="12.95" customHeight="1">
      <c r="A39" s="35" t="s">
        <v>75</v>
      </c>
      <c r="B39" s="36" t="s">
        <v>126</v>
      </c>
      <c r="C39" s="37">
        <v>34829.313999999998</v>
      </c>
      <c r="D39" s="38"/>
      <c r="E39" s="17">
        <f t="shared" si="0"/>
        <v>-53.006051873198992</v>
      </c>
      <c r="F39" s="17">
        <f t="shared" si="1"/>
        <v>-53</v>
      </c>
      <c r="G39" s="17">
        <f t="shared" si="2"/>
        <v>-0.12600000000384171</v>
      </c>
      <c r="K39" s="17">
        <f t="shared" si="3"/>
        <v>-0.12600000000384171</v>
      </c>
      <c r="O39" s="17">
        <f t="shared" si="4"/>
        <v>2.3103172067466898E-2</v>
      </c>
      <c r="Q39" s="39">
        <f t="shared" si="5"/>
        <v>19810.813999999998</v>
      </c>
    </row>
    <row r="40" spans="1:30" s="17" customFormat="1" ht="12.95" customHeight="1">
      <c r="A40" s="17" t="s">
        <v>12</v>
      </c>
      <c r="C40" s="38">
        <v>35932.9</v>
      </c>
      <c r="D40" s="38" t="s">
        <v>14</v>
      </c>
      <c r="E40" s="17">
        <f t="shared" si="0"/>
        <v>0</v>
      </c>
      <c r="F40" s="17">
        <f t="shared" si="1"/>
        <v>0</v>
      </c>
      <c r="G40" s="17">
        <f t="shared" si="2"/>
        <v>0</v>
      </c>
      <c r="H40" s="17">
        <f>+G40</f>
        <v>0</v>
      </c>
      <c r="O40" s="17">
        <f t="shared" si="4"/>
        <v>-1.7145731256824115E-2</v>
      </c>
      <c r="Q40" s="39">
        <f t="shared" si="5"/>
        <v>20914.400000000001</v>
      </c>
    </row>
    <row r="41" spans="1:30" s="17" customFormat="1" ht="12.95" customHeight="1">
      <c r="A41" s="17" t="s">
        <v>30</v>
      </c>
      <c r="C41" s="40">
        <v>42470.400000000001</v>
      </c>
      <c r="D41" s="38"/>
      <c r="E41" s="17">
        <f t="shared" si="0"/>
        <v>314.00096061479348</v>
      </c>
      <c r="F41" s="17">
        <f t="shared" si="1"/>
        <v>314</v>
      </c>
      <c r="G41" s="17">
        <f t="shared" si="2"/>
        <v>1.9999999996798579E-2</v>
      </c>
      <c r="K41" s="17">
        <f>+G41</f>
        <v>1.9999999996798579E-2</v>
      </c>
      <c r="O41" s="17">
        <f t="shared" si="4"/>
        <v>-0.25560149812149163</v>
      </c>
      <c r="Q41" s="39">
        <f t="shared" si="5"/>
        <v>27451.9</v>
      </c>
      <c r="AA41" s="17">
        <v>6</v>
      </c>
      <c r="AB41" s="17" t="s">
        <v>29</v>
      </c>
      <c r="AD41" s="17" t="s">
        <v>31</v>
      </c>
    </row>
    <row r="42" spans="1:30" s="17" customFormat="1" ht="12.95" customHeight="1">
      <c r="A42" s="17" t="s">
        <v>32</v>
      </c>
      <c r="C42" s="40">
        <v>46863.27</v>
      </c>
      <c r="D42" s="38"/>
      <c r="E42" s="17">
        <f t="shared" si="0"/>
        <v>524.99375600384224</v>
      </c>
      <c r="F42" s="17">
        <f t="shared" si="1"/>
        <v>525</v>
      </c>
      <c r="G42" s="17">
        <f t="shared" si="2"/>
        <v>-0.13000000000465661</v>
      </c>
      <c r="K42" s="17">
        <f>+G42</f>
        <v>-0.13000000000465661</v>
      </c>
      <c r="O42" s="17">
        <f t="shared" si="4"/>
        <v>-0.41583769814838606</v>
      </c>
      <c r="Q42" s="39">
        <f t="shared" si="5"/>
        <v>31844.769999999997</v>
      </c>
      <c r="AA42" s="17">
        <v>5</v>
      </c>
      <c r="AB42" s="17" t="s">
        <v>29</v>
      </c>
      <c r="AD42" s="17" t="s">
        <v>31</v>
      </c>
    </row>
    <row r="43" spans="1:30" s="17" customFormat="1" ht="12.95" customHeight="1">
      <c r="C43" s="38"/>
      <c r="D43" s="38"/>
    </row>
    <row r="44" spans="1:30" s="17" customFormat="1" ht="12.95" customHeight="1">
      <c r="C44" s="38"/>
      <c r="D44" s="38"/>
    </row>
    <row r="45" spans="1:30" s="17" customFormat="1" ht="12.95" customHeight="1">
      <c r="C45" s="38"/>
      <c r="D45" s="38"/>
    </row>
    <row r="46" spans="1:30" s="17" customFormat="1" ht="12.95" customHeight="1">
      <c r="C46" s="38"/>
      <c r="D46" s="38"/>
    </row>
    <row r="47" spans="1:30" s="17" customFormat="1" ht="12.95" customHeight="1">
      <c r="C47" s="38"/>
      <c r="D47" s="38"/>
    </row>
    <row r="48" spans="1:30" s="17" customFormat="1" ht="12.95" customHeight="1">
      <c r="C48" s="38"/>
      <c r="D48" s="38"/>
    </row>
    <row r="49" spans="3:4" s="17" customFormat="1" ht="12.95" customHeight="1">
      <c r="C49" s="38"/>
      <c r="D49" s="38"/>
    </row>
    <row r="50" spans="3:4" s="17" customFormat="1" ht="12.95" customHeight="1">
      <c r="C50" s="38"/>
      <c r="D50" s="38"/>
    </row>
    <row r="51" spans="3:4" s="17" customFormat="1" ht="12.95" customHeight="1">
      <c r="C51" s="38"/>
      <c r="D51" s="38"/>
    </row>
    <row r="52" spans="3:4" s="17" customFormat="1" ht="12.95" customHeight="1">
      <c r="C52" s="38"/>
      <c r="D52" s="38"/>
    </row>
    <row r="53" spans="3:4" s="17" customFormat="1" ht="12.95" customHeight="1">
      <c r="C53" s="38"/>
      <c r="D53" s="38"/>
    </row>
    <row r="54" spans="3:4" s="17" customFormat="1" ht="12.95" customHeight="1">
      <c r="C54" s="38"/>
      <c r="D54" s="38"/>
    </row>
    <row r="55" spans="3:4" s="17" customFormat="1" ht="12.95" customHeight="1">
      <c r="C55" s="38"/>
      <c r="D55" s="38"/>
    </row>
    <row r="56" spans="3:4" s="17" customFormat="1" ht="12.95" customHeight="1">
      <c r="C56" s="38"/>
      <c r="D56" s="38"/>
    </row>
    <row r="57" spans="3:4" s="17" customFormat="1" ht="12.95" customHeight="1">
      <c r="C57" s="38"/>
      <c r="D57" s="38"/>
    </row>
    <row r="58" spans="3:4" s="17" customFormat="1" ht="12.95" customHeight="1">
      <c r="C58" s="38"/>
      <c r="D58" s="38"/>
    </row>
    <row r="59" spans="3:4" s="17" customFormat="1" ht="12.95" customHeight="1">
      <c r="C59" s="38"/>
      <c r="D59" s="38"/>
    </row>
    <row r="60" spans="3:4" s="17" customFormat="1" ht="12.95" customHeight="1">
      <c r="C60" s="38"/>
      <c r="D60" s="38"/>
    </row>
    <row r="61" spans="3:4" s="17" customFormat="1" ht="12.95" customHeight="1">
      <c r="C61" s="38"/>
      <c r="D61" s="38"/>
    </row>
    <row r="62" spans="3:4" s="17" customFormat="1" ht="12.95" customHeight="1">
      <c r="C62" s="38"/>
      <c r="D62" s="38"/>
    </row>
    <row r="63" spans="3:4" s="17" customFormat="1" ht="12.95" customHeight="1">
      <c r="C63" s="38"/>
      <c r="D63" s="38"/>
    </row>
    <row r="64" spans="3:4" s="17" customFormat="1" ht="12.95" customHeight="1">
      <c r="C64" s="38"/>
      <c r="D64" s="38"/>
    </row>
    <row r="65" spans="3:4" s="17" customFormat="1" ht="12.95" customHeight="1">
      <c r="C65" s="38"/>
      <c r="D65" s="38"/>
    </row>
    <row r="66" spans="3:4" s="17" customFormat="1" ht="12.95" customHeight="1">
      <c r="C66" s="38"/>
      <c r="D66" s="38"/>
    </row>
    <row r="67" spans="3:4" s="17" customFormat="1" ht="12.95" customHeight="1">
      <c r="C67" s="38"/>
      <c r="D67" s="38"/>
    </row>
    <row r="68" spans="3:4" s="17" customFormat="1" ht="12.95" customHeight="1">
      <c r="C68" s="38"/>
      <c r="D68" s="38"/>
    </row>
    <row r="69" spans="3:4" s="17" customFormat="1" ht="12.95" customHeight="1">
      <c r="C69" s="38"/>
      <c r="D69" s="38"/>
    </row>
    <row r="70" spans="3:4" s="17" customFormat="1" ht="12.95" customHeight="1">
      <c r="C70" s="38"/>
      <c r="D70" s="38"/>
    </row>
    <row r="71" spans="3:4" s="17" customFormat="1" ht="12.95" customHeight="1">
      <c r="C71" s="38"/>
      <c r="D71" s="38"/>
    </row>
    <row r="72" spans="3:4" s="17" customFormat="1" ht="12.95" customHeight="1">
      <c r="C72" s="38"/>
      <c r="D72" s="38"/>
    </row>
    <row r="73" spans="3:4" s="17" customFormat="1" ht="12.95" customHeight="1">
      <c r="C73" s="38"/>
      <c r="D73" s="38"/>
    </row>
    <row r="74" spans="3:4" s="17" customFormat="1" ht="12.95" customHeight="1">
      <c r="C74" s="38"/>
      <c r="D74" s="38"/>
    </row>
    <row r="75" spans="3:4" s="17" customFormat="1" ht="12.95" customHeight="1">
      <c r="C75" s="38"/>
      <c r="D75" s="38"/>
    </row>
    <row r="76" spans="3:4" s="17" customFormat="1" ht="12.95" customHeight="1">
      <c r="C76" s="38"/>
      <c r="D76" s="38"/>
    </row>
    <row r="77" spans="3:4" s="17" customFormat="1" ht="12.95" customHeight="1">
      <c r="C77" s="38"/>
      <c r="D77" s="38"/>
    </row>
    <row r="78" spans="3:4" s="17" customFormat="1" ht="12.95" customHeight="1">
      <c r="C78" s="38"/>
      <c r="D78" s="38"/>
    </row>
    <row r="79" spans="3:4" s="17" customFormat="1" ht="12.95" customHeight="1">
      <c r="C79" s="38"/>
      <c r="D79" s="38"/>
    </row>
    <row r="80" spans="3:4" s="17" customFormat="1" ht="12.95" customHeight="1">
      <c r="C80" s="38"/>
      <c r="D80" s="38"/>
    </row>
    <row r="81" spans="3:4" s="17" customFormat="1" ht="12.95" customHeight="1">
      <c r="C81" s="38"/>
      <c r="D81" s="38"/>
    </row>
    <row r="82" spans="3:4" s="17" customFormat="1" ht="12.95" customHeight="1">
      <c r="C82" s="38"/>
      <c r="D82" s="38"/>
    </row>
    <row r="83" spans="3:4" s="17" customFormat="1" ht="12.95" customHeight="1">
      <c r="C83" s="38"/>
      <c r="D83" s="38"/>
    </row>
    <row r="84" spans="3:4" s="17" customFormat="1" ht="12.95" customHeight="1">
      <c r="C84" s="38"/>
      <c r="D84" s="38"/>
    </row>
    <row r="85" spans="3:4" s="17" customFormat="1" ht="12.95" customHeight="1">
      <c r="C85" s="38"/>
      <c r="D85" s="38"/>
    </row>
    <row r="86" spans="3:4" s="17" customFormat="1" ht="12.95" customHeight="1">
      <c r="C86" s="38"/>
      <c r="D86" s="38"/>
    </row>
    <row r="87" spans="3:4" s="17" customFormat="1" ht="12.95" customHeight="1">
      <c r="C87" s="38"/>
      <c r="D87" s="38"/>
    </row>
    <row r="88" spans="3:4" s="17" customFormat="1" ht="12.95" customHeight="1">
      <c r="C88" s="38"/>
      <c r="D88" s="38"/>
    </row>
    <row r="89" spans="3:4" s="17" customFormat="1" ht="12.95" customHeight="1">
      <c r="C89" s="38"/>
      <c r="D89" s="38"/>
    </row>
    <row r="90" spans="3:4" s="17" customFormat="1" ht="12.95" customHeight="1">
      <c r="C90" s="38"/>
      <c r="D90" s="38"/>
    </row>
    <row r="91" spans="3:4" s="17" customFormat="1" ht="12.95" customHeight="1">
      <c r="C91" s="38"/>
      <c r="D91" s="38"/>
    </row>
    <row r="92" spans="3:4" s="17" customFormat="1" ht="12.95" customHeight="1">
      <c r="C92" s="38"/>
      <c r="D92" s="38"/>
    </row>
    <row r="93" spans="3:4" s="17" customFormat="1" ht="12.95" customHeight="1">
      <c r="C93" s="38"/>
      <c r="D93" s="38"/>
    </row>
    <row r="94" spans="3:4" s="17" customFormat="1" ht="12.95" customHeight="1">
      <c r="C94" s="38"/>
      <c r="D94" s="38"/>
    </row>
    <row r="95" spans="3:4" s="17" customFormat="1" ht="12.95" customHeight="1">
      <c r="C95" s="38"/>
      <c r="D95" s="38"/>
    </row>
    <row r="96" spans="3:4" s="17" customFormat="1" ht="12.95" customHeight="1">
      <c r="C96" s="38"/>
      <c r="D96" s="38"/>
    </row>
    <row r="97" spans="3:4" s="17" customFormat="1" ht="12.95" customHeight="1">
      <c r="C97" s="38"/>
      <c r="D97" s="38"/>
    </row>
    <row r="98" spans="3:4" s="17" customFormat="1" ht="12.95" customHeight="1">
      <c r="C98" s="38"/>
      <c r="D98" s="38"/>
    </row>
    <row r="99" spans="3:4" s="17" customFormat="1" ht="12.95" customHeight="1">
      <c r="C99" s="38"/>
      <c r="D99" s="38"/>
    </row>
    <row r="100" spans="3:4" s="17" customFormat="1" ht="12.95" customHeight="1">
      <c r="C100" s="38"/>
      <c r="D100" s="38"/>
    </row>
    <row r="101" spans="3:4" s="17" customFormat="1" ht="12.95" customHeight="1">
      <c r="C101" s="38"/>
      <c r="D101" s="38"/>
    </row>
    <row r="102" spans="3:4" s="17" customFormat="1" ht="12.95" customHeight="1">
      <c r="C102" s="38"/>
      <c r="D102" s="38"/>
    </row>
    <row r="103" spans="3:4" s="17" customFormat="1" ht="12.95" customHeight="1">
      <c r="C103" s="38"/>
      <c r="D103" s="38"/>
    </row>
    <row r="104" spans="3:4" s="17" customFormat="1" ht="12.95" customHeight="1">
      <c r="C104" s="38"/>
      <c r="D104" s="38"/>
    </row>
    <row r="105" spans="3:4" s="17" customFormat="1" ht="12.95" customHeight="1">
      <c r="C105" s="38"/>
      <c r="D105" s="38"/>
    </row>
    <row r="106" spans="3:4" s="17" customFormat="1" ht="12.95" customHeight="1">
      <c r="C106" s="38"/>
      <c r="D106" s="38"/>
    </row>
    <row r="107" spans="3:4" s="17" customFormat="1" ht="12.95" customHeight="1">
      <c r="C107" s="38"/>
      <c r="D107" s="38"/>
    </row>
    <row r="108" spans="3:4" s="17" customFormat="1" ht="12.95" customHeight="1">
      <c r="C108" s="38"/>
      <c r="D108" s="38"/>
    </row>
    <row r="109" spans="3:4" s="17" customFormat="1" ht="12.95" customHeight="1">
      <c r="C109" s="38"/>
      <c r="D109" s="38"/>
    </row>
    <row r="110" spans="3:4" s="17" customFormat="1" ht="12.95" customHeight="1">
      <c r="C110" s="38"/>
      <c r="D110" s="38"/>
    </row>
    <row r="111" spans="3:4" s="17" customFormat="1" ht="12.95" customHeight="1">
      <c r="C111" s="38"/>
      <c r="D111" s="38"/>
    </row>
    <row r="112" spans="3:4" s="17" customFormat="1" ht="12.95" customHeight="1">
      <c r="C112" s="38"/>
      <c r="D112" s="38"/>
    </row>
    <row r="113" spans="3:4" s="17" customFormat="1" ht="12.95" customHeight="1">
      <c r="C113" s="38"/>
      <c r="D113" s="38"/>
    </row>
    <row r="114" spans="3:4" s="17" customFormat="1" ht="12.95" customHeight="1">
      <c r="C114" s="38"/>
      <c r="D114" s="38"/>
    </row>
    <row r="115" spans="3:4" s="17" customFormat="1" ht="12.95" customHeight="1">
      <c r="C115" s="38"/>
      <c r="D115" s="38"/>
    </row>
    <row r="116" spans="3:4" s="17" customFormat="1" ht="12.95" customHeight="1">
      <c r="C116" s="38"/>
      <c r="D116" s="38"/>
    </row>
    <row r="117" spans="3:4" s="17" customFormat="1" ht="12.95" customHeight="1">
      <c r="C117" s="38"/>
      <c r="D117" s="38"/>
    </row>
    <row r="118" spans="3:4" s="17" customFormat="1" ht="12.95" customHeight="1">
      <c r="C118" s="38"/>
      <c r="D118" s="38"/>
    </row>
    <row r="119" spans="3:4" s="17" customFormat="1" ht="12.95" customHeight="1">
      <c r="C119" s="38"/>
      <c r="D119" s="38"/>
    </row>
    <row r="120" spans="3:4" s="17" customFormat="1" ht="12.95" customHeight="1">
      <c r="C120" s="38"/>
      <c r="D120" s="38"/>
    </row>
    <row r="121" spans="3:4" s="17" customFormat="1" ht="12.95" customHeight="1">
      <c r="C121" s="38"/>
      <c r="D121" s="38"/>
    </row>
    <row r="122" spans="3:4" s="17" customFormat="1" ht="12.95" customHeight="1">
      <c r="C122" s="38"/>
      <c r="D122" s="38"/>
    </row>
    <row r="123" spans="3:4" s="17" customFormat="1" ht="12.95" customHeight="1">
      <c r="C123" s="38"/>
      <c r="D123" s="38"/>
    </row>
    <row r="124" spans="3:4" s="17" customFormat="1" ht="12.95" customHeight="1">
      <c r="C124" s="38"/>
      <c r="D124" s="38"/>
    </row>
    <row r="125" spans="3:4" s="17" customFormat="1" ht="12.95" customHeight="1">
      <c r="C125" s="38"/>
      <c r="D125" s="38"/>
    </row>
    <row r="126" spans="3:4" s="17" customFormat="1" ht="12.95" customHeight="1">
      <c r="C126" s="38"/>
      <c r="D126" s="38"/>
    </row>
    <row r="127" spans="3:4" s="17" customFormat="1" ht="12.95" customHeight="1">
      <c r="C127" s="38"/>
      <c r="D127" s="38"/>
    </row>
    <row r="128" spans="3:4" s="17" customFormat="1" ht="12.95" customHeight="1">
      <c r="C128" s="38"/>
      <c r="D128" s="38"/>
    </row>
    <row r="129" spans="3:4" s="17" customFormat="1" ht="12.95" customHeight="1">
      <c r="C129" s="38"/>
      <c r="D129" s="38"/>
    </row>
    <row r="130" spans="3:4" s="17" customFormat="1" ht="12.95" customHeight="1">
      <c r="C130" s="38"/>
      <c r="D130" s="38"/>
    </row>
    <row r="131" spans="3:4" s="17" customFormat="1" ht="12.95" customHeight="1">
      <c r="C131" s="38"/>
      <c r="D131" s="38"/>
    </row>
    <row r="132" spans="3:4" s="17" customFormat="1" ht="12.95" customHeight="1">
      <c r="C132" s="38"/>
      <c r="D132" s="38"/>
    </row>
    <row r="133" spans="3:4" s="17" customFormat="1" ht="12.95" customHeight="1">
      <c r="C133" s="38"/>
      <c r="D133" s="38"/>
    </row>
    <row r="134" spans="3:4" s="17" customFormat="1" ht="12.95" customHeight="1">
      <c r="C134" s="38"/>
      <c r="D134" s="38"/>
    </row>
    <row r="135" spans="3:4" s="17" customFormat="1" ht="12.95" customHeight="1">
      <c r="C135" s="38"/>
      <c r="D135" s="38"/>
    </row>
    <row r="136" spans="3:4" s="17" customFormat="1" ht="12.95" customHeight="1">
      <c r="C136" s="38"/>
      <c r="D136" s="38"/>
    </row>
    <row r="137" spans="3:4" s="17" customFormat="1" ht="12.95" customHeight="1">
      <c r="C137" s="38"/>
      <c r="D137" s="38"/>
    </row>
    <row r="138" spans="3:4" s="17" customFormat="1" ht="12.95" customHeight="1">
      <c r="C138" s="38"/>
      <c r="D138" s="38"/>
    </row>
    <row r="139" spans="3:4" s="17" customFormat="1" ht="12.95" customHeight="1">
      <c r="C139" s="38"/>
      <c r="D139" s="38"/>
    </row>
    <row r="140" spans="3:4" s="17" customFormat="1" ht="12.95" customHeight="1">
      <c r="C140" s="38"/>
      <c r="D140" s="38"/>
    </row>
    <row r="141" spans="3:4" s="17" customFormat="1" ht="12.95" customHeight="1">
      <c r="C141" s="38"/>
      <c r="D141" s="38"/>
    </row>
    <row r="142" spans="3:4" s="17" customFormat="1" ht="12.95" customHeight="1">
      <c r="C142" s="38"/>
      <c r="D142" s="38"/>
    </row>
    <row r="143" spans="3:4" s="17" customFormat="1" ht="12.95" customHeight="1">
      <c r="C143" s="38"/>
      <c r="D143" s="38"/>
    </row>
    <row r="144" spans="3:4" s="17" customFormat="1" ht="12.95" customHeight="1">
      <c r="C144" s="38"/>
      <c r="D144" s="38"/>
    </row>
    <row r="145" spans="3:4" s="17" customFormat="1" ht="12.95" customHeight="1">
      <c r="C145" s="38"/>
      <c r="D145" s="38"/>
    </row>
    <row r="146" spans="3:4" s="17" customFormat="1" ht="12.95" customHeight="1">
      <c r="C146" s="38"/>
      <c r="D146" s="38"/>
    </row>
    <row r="147" spans="3:4" s="17" customFormat="1" ht="12.95" customHeight="1">
      <c r="C147" s="38"/>
      <c r="D147" s="38"/>
    </row>
    <row r="148" spans="3:4" s="17" customFormat="1" ht="12.95" customHeight="1">
      <c r="C148" s="38"/>
      <c r="D148" s="38"/>
    </row>
    <row r="149" spans="3:4" s="17" customFormat="1" ht="12.95" customHeight="1">
      <c r="C149" s="38"/>
      <c r="D149" s="38"/>
    </row>
    <row r="150" spans="3:4" s="17" customFormat="1" ht="12.95" customHeight="1">
      <c r="C150" s="38"/>
      <c r="D150" s="38"/>
    </row>
    <row r="151" spans="3:4" s="17" customFormat="1" ht="12.95" customHeight="1">
      <c r="C151" s="38"/>
      <c r="D151" s="38"/>
    </row>
    <row r="152" spans="3:4" s="17" customFormat="1" ht="12.95" customHeight="1">
      <c r="C152" s="38"/>
      <c r="D152" s="38"/>
    </row>
    <row r="153" spans="3:4" s="17" customFormat="1" ht="12.95" customHeight="1">
      <c r="C153" s="38"/>
      <c r="D153" s="38"/>
    </row>
    <row r="154" spans="3:4" s="17" customFormat="1" ht="12.95" customHeight="1">
      <c r="C154" s="38"/>
      <c r="D154" s="38"/>
    </row>
    <row r="155" spans="3:4" s="17" customFormat="1" ht="12.95" customHeight="1">
      <c r="C155" s="38"/>
      <c r="D155" s="38"/>
    </row>
    <row r="156" spans="3:4" s="17" customFormat="1" ht="12.95" customHeight="1">
      <c r="C156" s="38"/>
      <c r="D156" s="38"/>
    </row>
    <row r="157" spans="3:4" s="17" customFormat="1" ht="12.95" customHeight="1">
      <c r="C157" s="38"/>
      <c r="D157" s="38"/>
    </row>
    <row r="158" spans="3:4" s="17" customFormat="1" ht="12.95" customHeight="1">
      <c r="C158" s="38"/>
      <c r="D158" s="38"/>
    </row>
    <row r="159" spans="3:4" s="17" customFormat="1" ht="12.95" customHeight="1">
      <c r="C159" s="38"/>
      <c r="D159" s="38"/>
    </row>
    <row r="160" spans="3:4" s="17" customFormat="1" ht="12.95" customHeight="1">
      <c r="C160" s="38"/>
      <c r="D160" s="38"/>
    </row>
    <row r="161" spans="3:4" s="17" customFormat="1" ht="12.95" customHeight="1">
      <c r="C161" s="38"/>
      <c r="D161" s="38"/>
    </row>
    <row r="162" spans="3:4" s="17" customFormat="1" ht="12.95" customHeight="1">
      <c r="C162" s="38"/>
      <c r="D162" s="38"/>
    </row>
    <row r="163" spans="3:4" s="17" customFormat="1" ht="12.95" customHeight="1">
      <c r="C163" s="38"/>
      <c r="D163" s="38"/>
    </row>
    <row r="164" spans="3:4" s="17" customFormat="1" ht="12.95" customHeight="1">
      <c r="C164" s="38"/>
      <c r="D164" s="38"/>
    </row>
    <row r="165" spans="3:4" s="17" customFormat="1" ht="12.95" customHeight="1">
      <c r="C165" s="38"/>
      <c r="D165" s="38"/>
    </row>
    <row r="166" spans="3:4" s="17" customFormat="1" ht="12.95" customHeight="1">
      <c r="C166" s="38"/>
      <c r="D166" s="38"/>
    </row>
    <row r="167" spans="3:4" s="17" customFormat="1" ht="12.95" customHeight="1">
      <c r="C167" s="38"/>
      <c r="D167" s="38"/>
    </row>
    <row r="168" spans="3:4" s="17" customFormat="1" ht="12.95" customHeight="1">
      <c r="C168" s="38"/>
      <c r="D168" s="38"/>
    </row>
    <row r="169" spans="3:4" s="17" customFormat="1" ht="12.95" customHeight="1">
      <c r="C169" s="38"/>
      <c r="D169" s="38"/>
    </row>
    <row r="170" spans="3:4" s="17" customFormat="1" ht="12.95" customHeight="1">
      <c r="C170" s="38"/>
      <c r="D170" s="38"/>
    </row>
    <row r="171" spans="3:4" s="17" customFormat="1" ht="12.95" customHeight="1">
      <c r="C171" s="38"/>
      <c r="D171" s="38"/>
    </row>
    <row r="172" spans="3:4" s="17" customFormat="1" ht="12.95" customHeight="1">
      <c r="C172" s="38"/>
      <c r="D172" s="38"/>
    </row>
    <row r="173" spans="3:4" s="17" customFormat="1" ht="12.95" customHeight="1">
      <c r="C173" s="38"/>
      <c r="D173" s="38"/>
    </row>
    <row r="174" spans="3:4" s="17" customFormat="1" ht="12.95" customHeight="1">
      <c r="C174" s="38"/>
      <c r="D174" s="38"/>
    </row>
    <row r="175" spans="3:4" s="17" customFormat="1" ht="12.95" customHeight="1">
      <c r="C175" s="38"/>
      <c r="D175" s="38"/>
    </row>
    <row r="176" spans="3:4" s="17" customFormat="1" ht="12.95" customHeight="1">
      <c r="C176" s="38"/>
      <c r="D176" s="38"/>
    </row>
    <row r="177" spans="3:4" s="17" customFormat="1" ht="12.95" customHeight="1">
      <c r="C177" s="38"/>
      <c r="D177" s="38"/>
    </row>
    <row r="178" spans="3:4" s="17" customFormat="1" ht="12.95" customHeight="1">
      <c r="C178" s="38"/>
      <c r="D178" s="38"/>
    </row>
    <row r="179" spans="3:4" s="17" customFormat="1" ht="12.95" customHeight="1">
      <c r="C179" s="38"/>
      <c r="D179" s="38"/>
    </row>
    <row r="180" spans="3:4" s="17" customFormat="1" ht="12.95" customHeight="1">
      <c r="C180" s="38"/>
      <c r="D180" s="38"/>
    </row>
    <row r="181" spans="3:4" s="17" customFormat="1" ht="12.95" customHeight="1">
      <c r="C181" s="38"/>
      <c r="D181" s="38"/>
    </row>
    <row r="182" spans="3:4" s="17" customFormat="1" ht="12.95" customHeight="1">
      <c r="C182" s="38"/>
      <c r="D182" s="38"/>
    </row>
    <row r="183" spans="3:4" s="17" customFormat="1" ht="12.95" customHeight="1">
      <c r="C183" s="38"/>
      <c r="D183" s="38"/>
    </row>
    <row r="184" spans="3:4" s="17" customFormat="1" ht="12.95" customHeight="1">
      <c r="C184" s="38"/>
      <c r="D184" s="38"/>
    </row>
    <row r="185" spans="3:4" s="17" customFormat="1" ht="12.95" customHeight="1">
      <c r="C185" s="38"/>
      <c r="D185" s="38"/>
    </row>
    <row r="186" spans="3:4" s="17" customFormat="1" ht="12.95" customHeight="1">
      <c r="C186" s="38"/>
      <c r="D186" s="38"/>
    </row>
    <row r="187" spans="3:4" s="17" customFormat="1" ht="12.95" customHeight="1">
      <c r="C187" s="38"/>
      <c r="D187" s="38"/>
    </row>
    <row r="188" spans="3:4" s="17" customFormat="1" ht="12.95" customHeight="1">
      <c r="C188" s="38"/>
      <c r="D188" s="38"/>
    </row>
    <row r="189" spans="3:4" s="17" customFormat="1" ht="12.95" customHeight="1">
      <c r="C189" s="38"/>
      <c r="D189" s="38"/>
    </row>
    <row r="190" spans="3:4" s="17" customFormat="1" ht="12.95" customHeight="1">
      <c r="C190" s="38"/>
      <c r="D190" s="38"/>
    </row>
    <row r="191" spans="3:4" s="17" customFormat="1" ht="12.95" customHeight="1">
      <c r="C191" s="38"/>
      <c r="D191" s="38"/>
    </row>
    <row r="192" spans="3:4" s="17" customFormat="1" ht="12.95" customHeight="1">
      <c r="C192" s="38"/>
      <c r="D192" s="38"/>
    </row>
    <row r="193" spans="3:4" s="17" customFormat="1" ht="12.95" customHeight="1">
      <c r="C193" s="38"/>
      <c r="D193" s="38"/>
    </row>
    <row r="194" spans="3:4" s="17" customFormat="1" ht="12.95" customHeight="1">
      <c r="C194" s="38"/>
      <c r="D194" s="38"/>
    </row>
    <row r="195" spans="3:4" s="17" customFormat="1" ht="12.95" customHeight="1">
      <c r="C195" s="38"/>
      <c r="D195" s="38"/>
    </row>
    <row r="196" spans="3:4" s="17" customFormat="1" ht="12.95" customHeight="1">
      <c r="C196" s="38"/>
      <c r="D196" s="38"/>
    </row>
    <row r="197" spans="3:4" s="17" customFormat="1" ht="12.95" customHeight="1">
      <c r="C197" s="38"/>
      <c r="D197" s="38"/>
    </row>
    <row r="198" spans="3:4" s="17" customFormat="1" ht="12.95" customHeight="1">
      <c r="C198" s="38"/>
      <c r="D198" s="38"/>
    </row>
    <row r="199" spans="3:4" s="17" customFormat="1" ht="12.95" customHeight="1">
      <c r="C199" s="38"/>
      <c r="D199" s="38"/>
    </row>
    <row r="200" spans="3:4" s="17" customFormat="1" ht="12.95" customHeight="1">
      <c r="C200" s="38"/>
      <c r="D200" s="38"/>
    </row>
    <row r="201" spans="3:4" s="17" customFormat="1" ht="12.95" customHeight="1">
      <c r="C201" s="38"/>
      <c r="D201" s="38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9"/>
  <sheetViews>
    <sheetView topLeftCell="A9" workbookViewId="0">
      <selection activeCell="A14" sqref="A14:C32"/>
    </sheetView>
  </sheetViews>
  <sheetFormatPr defaultRowHeight="12.75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4" t="s">
        <v>36</v>
      </c>
      <c r="I1" s="6" t="s">
        <v>37</v>
      </c>
      <c r="J1" s="7" t="s">
        <v>38</v>
      </c>
    </row>
    <row r="2" spans="1:16">
      <c r="I2" s="8" t="s">
        <v>39</v>
      </c>
      <c r="J2" s="9" t="s">
        <v>40</v>
      </c>
    </row>
    <row r="3" spans="1:16">
      <c r="A3" s="10" t="s">
        <v>41</v>
      </c>
      <c r="I3" s="8" t="s">
        <v>42</v>
      </c>
      <c r="J3" s="9" t="s">
        <v>43</v>
      </c>
    </row>
    <row r="4" spans="1:16">
      <c r="I4" s="8" t="s">
        <v>44</v>
      </c>
      <c r="J4" s="9" t="s">
        <v>43</v>
      </c>
    </row>
    <row r="5" spans="1:16" ht="13.5" thickBot="1">
      <c r="I5" s="11" t="s">
        <v>45</v>
      </c>
      <c r="J5" s="12" t="s">
        <v>46</v>
      </c>
    </row>
    <row r="10" spans="1:16" ht="13.5" thickBot="1"/>
    <row r="11" spans="1:16" ht="12.75" customHeight="1" thickBot="1">
      <c r="A11" s="3" t="str">
        <f t="shared" ref="A11:A32" si="0">P11</f>
        <v> AA 8.191 </v>
      </c>
      <c r="B11" s="2" t="str">
        <f t="shared" ref="B11:B32" si="1">IF(H11=INT(H11),"I","II")</f>
        <v>I</v>
      </c>
      <c r="C11" s="3">
        <f t="shared" ref="C11:C32" si="2">1*G11</f>
        <v>35932.9</v>
      </c>
      <c r="D11" s="5" t="str">
        <f t="shared" ref="D11:D32" si="3">VLOOKUP(F11,I$1:J$5,2,FALSE)</f>
        <v>vis</v>
      </c>
      <c r="E11" s="13">
        <f>VLOOKUP(C11,Active!C$21:E$973,3,FALSE)</f>
        <v>0</v>
      </c>
      <c r="F11" s="2" t="s">
        <v>45</v>
      </c>
      <c r="G11" s="5" t="str">
        <f t="shared" ref="G11:G32" si="4">MID(I11,3,LEN(I11)-3)</f>
        <v>35932.90</v>
      </c>
      <c r="H11" s="3">
        <f t="shared" ref="H11:H32" si="5">1*K11</f>
        <v>0</v>
      </c>
      <c r="I11" s="14" t="s">
        <v>112</v>
      </c>
      <c r="J11" s="15" t="s">
        <v>113</v>
      </c>
      <c r="K11" s="14">
        <v>0</v>
      </c>
      <c r="L11" s="14" t="s">
        <v>114</v>
      </c>
      <c r="M11" s="15" t="s">
        <v>68</v>
      </c>
      <c r="N11" s="15"/>
      <c r="O11" s="16" t="s">
        <v>115</v>
      </c>
      <c r="P11" s="16" t="s">
        <v>116</v>
      </c>
    </row>
    <row r="12" spans="1:16" ht="12.75" customHeight="1" thickBot="1">
      <c r="A12" s="3" t="str">
        <f t="shared" si="0"/>
        <v> BBS 21 </v>
      </c>
      <c r="B12" s="2" t="str">
        <f t="shared" si="1"/>
        <v>I</v>
      </c>
      <c r="C12" s="3">
        <f t="shared" si="2"/>
        <v>42470.400000000001</v>
      </c>
      <c r="D12" s="5" t="str">
        <f t="shared" si="3"/>
        <v>vis</v>
      </c>
      <c r="E12" s="13">
        <f>VLOOKUP(C12,Active!C$21:E$973,3,FALSE)</f>
        <v>314.00096061479348</v>
      </c>
      <c r="F12" s="2" t="s">
        <v>45</v>
      </c>
      <c r="G12" s="5" t="str">
        <f t="shared" si="4"/>
        <v>42470.40</v>
      </c>
      <c r="H12" s="3">
        <f t="shared" si="5"/>
        <v>314</v>
      </c>
      <c r="I12" s="14" t="s">
        <v>117</v>
      </c>
      <c r="J12" s="15" t="s">
        <v>118</v>
      </c>
      <c r="K12" s="14">
        <v>314</v>
      </c>
      <c r="L12" s="14" t="s">
        <v>119</v>
      </c>
      <c r="M12" s="15" t="s">
        <v>68</v>
      </c>
      <c r="N12" s="15"/>
      <c r="O12" s="16" t="s">
        <v>120</v>
      </c>
      <c r="P12" s="16" t="s">
        <v>121</v>
      </c>
    </row>
    <row r="13" spans="1:16" ht="12.75" customHeight="1" thickBot="1">
      <c r="A13" s="3" t="str">
        <f t="shared" si="0"/>
        <v> BBS 83 </v>
      </c>
      <c r="B13" s="2" t="str">
        <f t="shared" si="1"/>
        <v>I</v>
      </c>
      <c r="C13" s="3">
        <f t="shared" si="2"/>
        <v>46863.27</v>
      </c>
      <c r="D13" s="5" t="str">
        <f t="shared" si="3"/>
        <v>vis</v>
      </c>
      <c r="E13" s="13">
        <f>VLOOKUP(C13,Active!C$21:E$973,3,FALSE)</f>
        <v>524.99375600384224</v>
      </c>
      <c r="F13" s="2" t="s">
        <v>45</v>
      </c>
      <c r="G13" s="5" t="str">
        <f t="shared" si="4"/>
        <v>46863.27</v>
      </c>
      <c r="H13" s="3">
        <f t="shared" si="5"/>
        <v>525</v>
      </c>
      <c r="I13" s="14" t="s">
        <v>122</v>
      </c>
      <c r="J13" s="15" t="s">
        <v>123</v>
      </c>
      <c r="K13" s="14">
        <v>525</v>
      </c>
      <c r="L13" s="14" t="s">
        <v>124</v>
      </c>
      <c r="M13" s="15" t="s">
        <v>68</v>
      </c>
      <c r="N13" s="15"/>
      <c r="O13" s="16" t="s">
        <v>120</v>
      </c>
      <c r="P13" s="16" t="s">
        <v>125</v>
      </c>
    </row>
    <row r="14" spans="1:16" ht="12.75" customHeight="1" thickBot="1">
      <c r="A14" s="3" t="str">
        <f t="shared" si="0"/>
        <v> AN 248.326 </v>
      </c>
      <c r="B14" s="2" t="str">
        <f t="shared" si="1"/>
        <v>I</v>
      </c>
      <c r="C14" s="3">
        <f t="shared" si="2"/>
        <v>25649.308000000001</v>
      </c>
      <c r="D14" s="5" t="str">
        <f t="shared" si="3"/>
        <v>vis</v>
      </c>
      <c r="E14" s="13">
        <f>VLOOKUP(C14,Active!C$21:E$973,3,FALSE)</f>
        <v>-493.92853025936603</v>
      </c>
      <c r="F14" s="2" t="s">
        <v>45</v>
      </c>
      <c r="G14" s="5" t="str">
        <f t="shared" si="4"/>
        <v>25649.308</v>
      </c>
      <c r="H14" s="3">
        <f t="shared" si="5"/>
        <v>-494</v>
      </c>
      <c r="I14" s="14" t="s">
        <v>47</v>
      </c>
      <c r="J14" s="15" t="s">
        <v>48</v>
      </c>
      <c r="K14" s="14">
        <v>-494</v>
      </c>
      <c r="L14" s="14" t="s">
        <v>49</v>
      </c>
      <c r="M14" s="15" t="s">
        <v>50</v>
      </c>
      <c r="N14" s="15"/>
      <c r="O14" s="16" t="s">
        <v>51</v>
      </c>
      <c r="P14" s="16" t="s">
        <v>52</v>
      </c>
    </row>
    <row r="15" spans="1:16" ht="12.75" customHeight="1" thickBot="1">
      <c r="A15" s="3" t="str">
        <f t="shared" si="0"/>
        <v> AN 248.326 </v>
      </c>
      <c r="B15" s="2" t="str">
        <f t="shared" si="1"/>
        <v>I</v>
      </c>
      <c r="C15" s="3">
        <f t="shared" si="2"/>
        <v>25981.462</v>
      </c>
      <c r="D15" s="5" t="str">
        <f t="shared" si="3"/>
        <v>vis</v>
      </c>
      <c r="E15" s="13">
        <f>VLOOKUP(C15,Active!C$21:E$973,3,FALSE)</f>
        <v>-477.97492795389059</v>
      </c>
      <c r="F15" s="2" t="s">
        <v>45</v>
      </c>
      <c r="G15" s="5" t="str">
        <f t="shared" si="4"/>
        <v>25981.462</v>
      </c>
      <c r="H15" s="3">
        <f t="shared" si="5"/>
        <v>-478</v>
      </c>
      <c r="I15" s="14" t="s">
        <v>53</v>
      </c>
      <c r="J15" s="15" t="s">
        <v>54</v>
      </c>
      <c r="K15" s="14">
        <v>-478</v>
      </c>
      <c r="L15" s="14" t="s">
        <v>55</v>
      </c>
      <c r="M15" s="15" t="s">
        <v>50</v>
      </c>
      <c r="N15" s="15"/>
      <c r="O15" s="16" t="s">
        <v>51</v>
      </c>
      <c r="P15" s="16" t="s">
        <v>52</v>
      </c>
    </row>
    <row r="16" spans="1:16" ht="12.75" customHeight="1" thickBot="1">
      <c r="A16" s="3" t="str">
        <f t="shared" si="0"/>
        <v> AN 248.326 </v>
      </c>
      <c r="B16" s="2" t="str">
        <f t="shared" si="1"/>
        <v>I</v>
      </c>
      <c r="C16" s="3">
        <f t="shared" si="2"/>
        <v>26418.350999999999</v>
      </c>
      <c r="D16" s="5" t="str">
        <f t="shared" si="3"/>
        <v>vis</v>
      </c>
      <c r="E16" s="13">
        <f>VLOOKUP(C16,Active!C$21:E$973,3,FALSE)</f>
        <v>-456.99082612872252</v>
      </c>
      <c r="F16" s="2" t="s">
        <v>45</v>
      </c>
      <c r="G16" s="5" t="str">
        <f t="shared" si="4"/>
        <v>26418.351</v>
      </c>
      <c r="H16" s="3">
        <f t="shared" si="5"/>
        <v>-457</v>
      </c>
      <c r="I16" s="14" t="s">
        <v>56</v>
      </c>
      <c r="J16" s="15" t="s">
        <v>57</v>
      </c>
      <c r="K16" s="14">
        <v>-457</v>
      </c>
      <c r="L16" s="14" t="s">
        <v>58</v>
      </c>
      <c r="M16" s="15" t="s">
        <v>50</v>
      </c>
      <c r="N16" s="15"/>
      <c r="O16" s="16" t="s">
        <v>51</v>
      </c>
      <c r="P16" s="16" t="s">
        <v>52</v>
      </c>
    </row>
    <row r="17" spans="1:16" ht="12.75" customHeight="1" thickBot="1">
      <c r="A17" s="3" t="str">
        <f t="shared" si="0"/>
        <v> AN 248.326 </v>
      </c>
      <c r="B17" s="2" t="str">
        <f t="shared" si="1"/>
        <v>I</v>
      </c>
      <c r="C17" s="3">
        <f t="shared" si="2"/>
        <v>26439.338</v>
      </c>
      <c r="D17" s="5" t="str">
        <f t="shared" si="3"/>
        <v>vis</v>
      </c>
      <c r="E17" s="13">
        <f>VLOOKUP(C17,Active!C$21:E$973,3,FALSE)</f>
        <v>-455.982804995197</v>
      </c>
      <c r="F17" s="2" t="s">
        <v>45</v>
      </c>
      <c r="G17" s="5" t="str">
        <f t="shared" si="4"/>
        <v>26439.338</v>
      </c>
      <c r="H17" s="3">
        <f t="shared" si="5"/>
        <v>-456</v>
      </c>
      <c r="I17" s="14" t="s">
        <v>59</v>
      </c>
      <c r="J17" s="15" t="s">
        <v>60</v>
      </c>
      <c r="K17" s="14">
        <v>-456</v>
      </c>
      <c r="L17" s="14" t="s">
        <v>61</v>
      </c>
      <c r="M17" s="15" t="s">
        <v>50</v>
      </c>
      <c r="N17" s="15"/>
      <c r="O17" s="16" t="s">
        <v>51</v>
      </c>
      <c r="P17" s="16" t="s">
        <v>52</v>
      </c>
    </row>
    <row r="18" spans="1:16" ht="12.75" customHeight="1" thickBot="1">
      <c r="A18" s="3" t="str">
        <f t="shared" si="0"/>
        <v> AN 248.326 </v>
      </c>
      <c r="B18" s="2" t="str">
        <f t="shared" si="1"/>
        <v>I</v>
      </c>
      <c r="C18" s="3">
        <f t="shared" si="2"/>
        <v>26772.331999999999</v>
      </c>
      <c r="D18" s="5" t="str">
        <f t="shared" si="3"/>
        <v>vis</v>
      </c>
      <c r="E18" s="13">
        <f>VLOOKUP(C18,Active!C$21:E$973,3,FALSE)</f>
        <v>-439.98885686839589</v>
      </c>
      <c r="F18" s="2" t="s">
        <v>45</v>
      </c>
      <c r="G18" s="5" t="str">
        <f t="shared" si="4"/>
        <v>26772.332</v>
      </c>
      <c r="H18" s="3">
        <f t="shared" si="5"/>
        <v>-440</v>
      </c>
      <c r="I18" s="14" t="s">
        <v>62</v>
      </c>
      <c r="J18" s="15" t="s">
        <v>63</v>
      </c>
      <c r="K18" s="14">
        <v>-440</v>
      </c>
      <c r="L18" s="14" t="s">
        <v>64</v>
      </c>
      <c r="M18" s="15" t="s">
        <v>50</v>
      </c>
      <c r="N18" s="15"/>
      <c r="O18" s="16" t="s">
        <v>51</v>
      </c>
      <c r="P18" s="16" t="s">
        <v>52</v>
      </c>
    </row>
    <row r="19" spans="1:16" ht="12.75" customHeight="1" thickBot="1">
      <c r="A19" s="3" t="str">
        <f t="shared" si="0"/>
        <v> PSMO 8.2.103 </v>
      </c>
      <c r="B19" s="2" t="str">
        <f t="shared" si="1"/>
        <v>I</v>
      </c>
      <c r="C19" s="3">
        <f t="shared" si="2"/>
        <v>27126.13</v>
      </c>
      <c r="D19" s="5" t="str">
        <f t="shared" si="3"/>
        <v>vis</v>
      </c>
      <c r="E19" s="13">
        <f>VLOOKUP(C19,Active!C$21:E$973,3,FALSE)</f>
        <v>-422.99567723342943</v>
      </c>
      <c r="F19" s="2" t="s">
        <v>45</v>
      </c>
      <c r="G19" s="5" t="str">
        <f t="shared" si="4"/>
        <v>27126.130</v>
      </c>
      <c r="H19" s="3">
        <f t="shared" si="5"/>
        <v>-423</v>
      </c>
      <c r="I19" s="14" t="s">
        <v>65</v>
      </c>
      <c r="J19" s="15" t="s">
        <v>66</v>
      </c>
      <c r="K19" s="14">
        <v>-423</v>
      </c>
      <c r="L19" s="14" t="s">
        <v>67</v>
      </c>
      <c r="M19" s="15" t="s">
        <v>68</v>
      </c>
      <c r="N19" s="15"/>
      <c r="O19" s="16" t="s">
        <v>69</v>
      </c>
      <c r="P19" s="16" t="s">
        <v>70</v>
      </c>
    </row>
    <row r="20" spans="1:16" ht="12.75" customHeight="1" thickBot="1">
      <c r="A20" s="3" t="str">
        <f t="shared" si="0"/>
        <v> MVS 187 </v>
      </c>
      <c r="B20" s="2" t="str">
        <f t="shared" si="1"/>
        <v>I</v>
      </c>
      <c r="C20" s="3">
        <f t="shared" si="2"/>
        <v>28250.319</v>
      </c>
      <c r="D20" s="5" t="str">
        <f t="shared" si="3"/>
        <v>vis</v>
      </c>
      <c r="E20" s="13">
        <f>VLOOKUP(C20,Active!C$21:E$973,3,FALSE)</f>
        <v>-369.00004803073978</v>
      </c>
      <c r="F20" s="2" t="s">
        <v>45</v>
      </c>
      <c r="G20" s="5" t="str">
        <f t="shared" si="4"/>
        <v>28250.319</v>
      </c>
      <c r="H20" s="3">
        <f t="shared" si="5"/>
        <v>-369</v>
      </c>
      <c r="I20" s="14" t="s">
        <v>71</v>
      </c>
      <c r="J20" s="15" t="s">
        <v>72</v>
      </c>
      <c r="K20" s="14">
        <v>-369</v>
      </c>
      <c r="L20" s="14" t="s">
        <v>73</v>
      </c>
      <c r="M20" s="15" t="s">
        <v>50</v>
      </c>
      <c r="N20" s="15"/>
      <c r="O20" s="16" t="s">
        <v>74</v>
      </c>
      <c r="P20" s="16" t="s">
        <v>75</v>
      </c>
    </row>
    <row r="21" spans="1:16" ht="12.75" customHeight="1" thickBot="1">
      <c r="A21" s="3" t="str">
        <f t="shared" si="0"/>
        <v> MVS 187 </v>
      </c>
      <c r="B21" s="2" t="str">
        <f t="shared" si="1"/>
        <v>I</v>
      </c>
      <c r="C21" s="3">
        <f t="shared" si="2"/>
        <v>31914.329000000002</v>
      </c>
      <c r="D21" s="5" t="str">
        <f t="shared" si="3"/>
        <v>vis</v>
      </c>
      <c r="E21" s="13">
        <f>VLOOKUP(C21,Active!C$21:E$973,3,FALSE)</f>
        <v>-193.01493756003842</v>
      </c>
      <c r="F21" s="2" t="s">
        <v>45</v>
      </c>
      <c r="G21" s="5" t="str">
        <f t="shared" si="4"/>
        <v>31914.329</v>
      </c>
      <c r="H21" s="3">
        <f t="shared" si="5"/>
        <v>-193</v>
      </c>
      <c r="I21" s="14" t="s">
        <v>76</v>
      </c>
      <c r="J21" s="15" t="s">
        <v>77</v>
      </c>
      <c r="K21" s="14">
        <v>-193</v>
      </c>
      <c r="L21" s="14" t="s">
        <v>78</v>
      </c>
      <c r="M21" s="15" t="s">
        <v>50</v>
      </c>
      <c r="N21" s="15"/>
      <c r="O21" s="16" t="s">
        <v>74</v>
      </c>
      <c r="P21" s="16" t="s">
        <v>75</v>
      </c>
    </row>
    <row r="22" spans="1:16" ht="12.75" customHeight="1" thickBot="1">
      <c r="A22" s="3" t="str">
        <f t="shared" si="0"/>
        <v> MVS 187 </v>
      </c>
      <c r="B22" s="2" t="str">
        <f t="shared" si="1"/>
        <v>I</v>
      </c>
      <c r="C22" s="3">
        <f t="shared" si="2"/>
        <v>33330.438000000002</v>
      </c>
      <c r="D22" s="5" t="str">
        <f t="shared" si="3"/>
        <v>vis</v>
      </c>
      <c r="E22" s="13">
        <f>VLOOKUP(C22,Active!C$21:E$973,3,FALSE)</f>
        <v>-124.99817483189238</v>
      </c>
      <c r="F22" s="2" t="s">
        <v>45</v>
      </c>
      <c r="G22" s="5" t="str">
        <f t="shared" si="4"/>
        <v>33330.438</v>
      </c>
      <c r="H22" s="3">
        <f t="shared" si="5"/>
        <v>-125</v>
      </c>
      <c r="I22" s="14" t="s">
        <v>79</v>
      </c>
      <c r="J22" s="15" t="s">
        <v>80</v>
      </c>
      <c r="K22" s="14">
        <v>-125</v>
      </c>
      <c r="L22" s="14" t="s">
        <v>81</v>
      </c>
      <c r="M22" s="15" t="s">
        <v>50</v>
      </c>
      <c r="N22" s="15"/>
      <c r="O22" s="16" t="s">
        <v>74</v>
      </c>
      <c r="P22" s="16" t="s">
        <v>75</v>
      </c>
    </row>
    <row r="23" spans="1:16" ht="12.75" customHeight="1" thickBot="1">
      <c r="A23" s="3" t="str">
        <f t="shared" si="0"/>
        <v> MVS 187 </v>
      </c>
      <c r="B23" s="2" t="str">
        <f t="shared" si="1"/>
        <v>I</v>
      </c>
      <c r="C23" s="3">
        <f t="shared" si="2"/>
        <v>34017.591</v>
      </c>
      <c r="D23" s="5" t="str">
        <f t="shared" si="3"/>
        <v>vis</v>
      </c>
      <c r="E23" s="13">
        <f>VLOOKUP(C23,Active!C$21:E$973,3,FALSE)</f>
        <v>-91.993707973102843</v>
      </c>
      <c r="F23" s="2" t="s">
        <v>45</v>
      </c>
      <c r="G23" s="5" t="str">
        <f t="shared" si="4"/>
        <v>34017.591</v>
      </c>
      <c r="H23" s="3">
        <f t="shared" si="5"/>
        <v>-92</v>
      </c>
      <c r="I23" s="14" t="s">
        <v>82</v>
      </c>
      <c r="J23" s="15" t="s">
        <v>83</v>
      </c>
      <c r="K23" s="14">
        <v>-92</v>
      </c>
      <c r="L23" s="14" t="s">
        <v>84</v>
      </c>
      <c r="M23" s="15" t="s">
        <v>50</v>
      </c>
      <c r="N23" s="15"/>
      <c r="O23" s="16" t="s">
        <v>74</v>
      </c>
      <c r="P23" s="16" t="s">
        <v>75</v>
      </c>
    </row>
    <row r="24" spans="1:16" ht="12.75" customHeight="1" thickBot="1">
      <c r="A24" s="3" t="str">
        <f t="shared" si="0"/>
        <v> MVS 187 </v>
      </c>
      <c r="B24" s="2" t="str">
        <f t="shared" si="1"/>
        <v>I</v>
      </c>
      <c r="C24" s="3">
        <f t="shared" si="2"/>
        <v>34392.44</v>
      </c>
      <c r="D24" s="5" t="str">
        <f t="shared" si="3"/>
        <v>vis</v>
      </c>
      <c r="E24" s="13">
        <f>VLOOKUP(C24,Active!C$21:E$973,3,FALSE)</f>
        <v>-73.989433237271811</v>
      </c>
      <c r="F24" s="2" t="s">
        <v>45</v>
      </c>
      <c r="G24" s="5" t="str">
        <f t="shared" si="4"/>
        <v>34392.440</v>
      </c>
      <c r="H24" s="3">
        <f t="shared" si="5"/>
        <v>-74</v>
      </c>
      <c r="I24" s="14" t="s">
        <v>85</v>
      </c>
      <c r="J24" s="15" t="s">
        <v>86</v>
      </c>
      <c r="K24" s="14">
        <v>-74</v>
      </c>
      <c r="L24" s="14" t="s">
        <v>87</v>
      </c>
      <c r="M24" s="15" t="s">
        <v>50</v>
      </c>
      <c r="N24" s="15"/>
      <c r="O24" s="16" t="s">
        <v>74</v>
      </c>
      <c r="P24" s="16" t="s">
        <v>75</v>
      </c>
    </row>
    <row r="25" spans="1:16" ht="12.75" customHeight="1" thickBot="1">
      <c r="A25" s="3" t="str">
        <f t="shared" si="0"/>
        <v> MVS 187 </v>
      </c>
      <c r="B25" s="2" t="str">
        <f t="shared" si="1"/>
        <v>I</v>
      </c>
      <c r="C25" s="3">
        <f t="shared" si="2"/>
        <v>34392.476000000002</v>
      </c>
      <c r="D25" s="5" t="str">
        <f t="shared" si="3"/>
        <v>vis</v>
      </c>
      <c r="E25" s="13">
        <f>VLOOKUP(C25,Active!C$21:E$973,3,FALSE)</f>
        <v>-73.987704130643564</v>
      </c>
      <c r="F25" s="2" t="s">
        <v>45</v>
      </c>
      <c r="G25" s="5" t="str">
        <f t="shared" si="4"/>
        <v>34392.476</v>
      </c>
      <c r="H25" s="3">
        <f t="shared" si="5"/>
        <v>-74</v>
      </c>
      <c r="I25" s="14" t="s">
        <v>88</v>
      </c>
      <c r="J25" s="15" t="s">
        <v>89</v>
      </c>
      <c r="K25" s="14">
        <v>-74</v>
      </c>
      <c r="L25" s="14" t="s">
        <v>90</v>
      </c>
      <c r="M25" s="15" t="s">
        <v>50</v>
      </c>
      <c r="N25" s="15"/>
      <c r="O25" s="16" t="s">
        <v>74</v>
      </c>
      <c r="P25" s="16" t="s">
        <v>75</v>
      </c>
    </row>
    <row r="26" spans="1:16" ht="12.75" customHeight="1" thickBot="1">
      <c r="A26" s="3" t="str">
        <f t="shared" si="0"/>
        <v> MVS 187 </v>
      </c>
      <c r="B26" s="2" t="str">
        <f t="shared" si="1"/>
        <v>I</v>
      </c>
      <c r="C26" s="3">
        <f t="shared" si="2"/>
        <v>34454.387999999999</v>
      </c>
      <c r="D26" s="5" t="str">
        <f t="shared" si="3"/>
        <v>vis</v>
      </c>
      <c r="E26" s="13">
        <f>VLOOKUP(C26,Active!C$21:E$973,3,FALSE)</f>
        <v>-71.014024975984753</v>
      </c>
      <c r="F26" s="2" t="s">
        <v>45</v>
      </c>
      <c r="G26" s="5" t="str">
        <f t="shared" si="4"/>
        <v>34454.388</v>
      </c>
      <c r="H26" s="3">
        <f t="shared" si="5"/>
        <v>-71</v>
      </c>
      <c r="I26" s="14" t="s">
        <v>91</v>
      </c>
      <c r="J26" s="15" t="s">
        <v>92</v>
      </c>
      <c r="K26" s="14">
        <v>-71</v>
      </c>
      <c r="L26" s="14" t="s">
        <v>93</v>
      </c>
      <c r="M26" s="15" t="s">
        <v>50</v>
      </c>
      <c r="N26" s="15"/>
      <c r="O26" s="16" t="s">
        <v>74</v>
      </c>
      <c r="P26" s="16" t="s">
        <v>75</v>
      </c>
    </row>
    <row r="27" spans="1:16" ht="12.75" customHeight="1" thickBot="1">
      <c r="A27" s="3" t="str">
        <f t="shared" si="0"/>
        <v> MVS 187 </v>
      </c>
      <c r="B27" s="2" t="str">
        <f t="shared" si="1"/>
        <v>I</v>
      </c>
      <c r="C27" s="3">
        <f t="shared" si="2"/>
        <v>34475.366999999998</v>
      </c>
      <c r="D27" s="5" t="str">
        <f t="shared" si="3"/>
        <v>vis</v>
      </c>
      <c r="E27" s="13">
        <f>VLOOKUP(C27,Active!C$21:E$973,3,FALSE)</f>
        <v>-70.00638808837671</v>
      </c>
      <c r="F27" s="2" t="s">
        <v>45</v>
      </c>
      <c r="G27" s="5" t="str">
        <f t="shared" si="4"/>
        <v>34475.367</v>
      </c>
      <c r="H27" s="3">
        <f t="shared" si="5"/>
        <v>-70</v>
      </c>
      <c r="I27" s="14" t="s">
        <v>94</v>
      </c>
      <c r="J27" s="15" t="s">
        <v>95</v>
      </c>
      <c r="K27" s="14">
        <v>-70</v>
      </c>
      <c r="L27" s="14" t="s">
        <v>96</v>
      </c>
      <c r="M27" s="15" t="s">
        <v>50</v>
      </c>
      <c r="N27" s="15"/>
      <c r="O27" s="16" t="s">
        <v>74</v>
      </c>
      <c r="P27" s="16" t="s">
        <v>75</v>
      </c>
    </row>
    <row r="28" spans="1:16" ht="12.75" customHeight="1" thickBot="1">
      <c r="A28" s="3" t="str">
        <f t="shared" si="0"/>
        <v> MVS 187 </v>
      </c>
      <c r="B28" s="2" t="str">
        <f t="shared" si="1"/>
        <v>I</v>
      </c>
      <c r="C28" s="3">
        <f t="shared" si="2"/>
        <v>34662.601000000002</v>
      </c>
      <c r="D28" s="5" t="str">
        <f t="shared" si="3"/>
        <v>vis</v>
      </c>
      <c r="E28" s="13">
        <f>VLOOKUP(C28,Active!C$21:E$973,3,FALSE)</f>
        <v>-61.013400576368831</v>
      </c>
      <c r="F28" s="2" t="s">
        <v>45</v>
      </c>
      <c r="G28" s="5" t="str">
        <f t="shared" si="4"/>
        <v>34662.601</v>
      </c>
      <c r="H28" s="3">
        <f t="shared" si="5"/>
        <v>-61</v>
      </c>
      <c r="I28" s="14" t="s">
        <v>97</v>
      </c>
      <c r="J28" s="15" t="s">
        <v>98</v>
      </c>
      <c r="K28" s="14">
        <v>-61</v>
      </c>
      <c r="L28" s="14" t="s">
        <v>99</v>
      </c>
      <c r="M28" s="15" t="s">
        <v>50</v>
      </c>
      <c r="N28" s="15"/>
      <c r="O28" s="16" t="s">
        <v>74</v>
      </c>
      <c r="P28" s="16" t="s">
        <v>75</v>
      </c>
    </row>
    <row r="29" spans="1:16" ht="12.75" customHeight="1" thickBot="1">
      <c r="A29" s="3" t="str">
        <f t="shared" si="0"/>
        <v> MVS 187 </v>
      </c>
      <c r="B29" s="2" t="str">
        <f t="shared" si="1"/>
        <v>I</v>
      </c>
      <c r="C29" s="3">
        <f t="shared" si="2"/>
        <v>34662.637000000002</v>
      </c>
      <c r="D29" s="5" t="str">
        <f t="shared" si="3"/>
        <v>vis</v>
      </c>
      <c r="E29" s="13">
        <f>VLOOKUP(C29,Active!C$21:E$973,3,FALSE)</f>
        <v>-61.011671469740584</v>
      </c>
      <c r="F29" s="2" t="s">
        <v>45</v>
      </c>
      <c r="G29" s="5" t="str">
        <f t="shared" si="4"/>
        <v>34662.637</v>
      </c>
      <c r="H29" s="3">
        <f t="shared" si="5"/>
        <v>-61</v>
      </c>
      <c r="I29" s="14" t="s">
        <v>100</v>
      </c>
      <c r="J29" s="15" t="s">
        <v>101</v>
      </c>
      <c r="K29" s="14">
        <v>-61</v>
      </c>
      <c r="L29" s="14" t="s">
        <v>102</v>
      </c>
      <c r="M29" s="15" t="s">
        <v>50</v>
      </c>
      <c r="N29" s="15"/>
      <c r="O29" s="16" t="s">
        <v>74</v>
      </c>
      <c r="P29" s="16" t="s">
        <v>75</v>
      </c>
    </row>
    <row r="30" spans="1:16" ht="12.75" customHeight="1" thickBot="1">
      <c r="A30" s="3" t="str">
        <f t="shared" si="0"/>
        <v> MVS 187 </v>
      </c>
      <c r="B30" s="2" t="str">
        <f t="shared" si="1"/>
        <v>I</v>
      </c>
      <c r="C30" s="3">
        <f t="shared" si="2"/>
        <v>34767.330999999998</v>
      </c>
      <c r="D30" s="5" t="str">
        <f t="shared" si="3"/>
        <v>vis</v>
      </c>
      <c r="E30" s="13">
        <f>VLOOKUP(C30,Active!C$21:E$973,3,FALSE)</f>
        <v>-55.983141210374789</v>
      </c>
      <c r="F30" s="2" t="s">
        <v>45</v>
      </c>
      <c r="G30" s="5" t="str">
        <f t="shared" si="4"/>
        <v>34767.331</v>
      </c>
      <c r="H30" s="3">
        <f t="shared" si="5"/>
        <v>-56</v>
      </c>
      <c r="I30" s="14" t="s">
        <v>103</v>
      </c>
      <c r="J30" s="15" t="s">
        <v>104</v>
      </c>
      <c r="K30" s="14">
        <v>-56</v>
      </c>
      <c r="L30" s="14" t="s">
        <v>105</v>
      </c>
      <c r="M30" s="15" t="s">
        <v>50</v>
      </c>
      <c r="N30" s="15"/>
      <c r="O30" s="16" t="s">
        <v>74</v>
      </c>
      <c r="P30" s="16" t="s">
        <v>75</v>
      </c>
    </row>
    <row r="31" spans="1:16" ht="12.75" customHeight="1" thickBot="1">
      <c r="A31" s="3" t="str">
        <f t="shared" si="0"/>
        <v> MVS 187 </v>
      </c>
      <c r="B31" s="2" t="str">
        <f t="shared" si="1"/>
        <v>I</v>
      </c>
      <c r="C31" s="3">
        <f t="shared" si="2"/>
        <v>34808.338000000003</v>
      </c>
      <c r="D31" s="5" t="str">
        <f t="shared" si="3"/>
        <v>vis</v>
      </c>
      <c r="E31" s="13">
        <f>VLOOKUP(C31,Active!C$21:E$973,3,FALSE)</f>
        <v>-54.013544668587805</v>
      </c>
      <c r="F31" s="2" t="s">
        <v>45</v>
      </c>
      <c r="G31" s="5" t="str">
        <f t="shared" si="4"/>
        <v>34808.338</v>
      </c>
      <c r="H31" s="3">
        <f t="shared" si="5"/>
        <v>-54</v>
      </c>
      <c r="I31" s="14" t="s">
        <v>106</v>
      </c>
      <c r="J31" s="15" t="s">
        <v>107</v>
      </c>
      <c r="K31" s="14">
        <v>-54</v>
      </c>
      <c r="L31" s="14" t="s">
        <v>108</v>
      </c>
      <c r="M31" s="15" t="s">
        <v>50</v>
      </c>
      <c r="N31" s="15"/>
      <c r="O31" s="16" t="s">
        <v>74</v>
      </c>
      <c r="P31" s="16" t="s">
        <v>75</v>
      </c>
    </row>
    <row r="32" spans="1:16" ht="12.75" customHeight="1" thickBot="1">
      <c r="A32" s="3" t="str">
        <f t="shared" si="0"/>
        <v> MVS 187 </v>
      </c>
      <c r="B32" s="2" t="str">
        <f t="shared" si="1"/>
        <v>I</v>
      </c>
      <c r="C32" s="3">
        <f t="shared" si="2"/>
        <v>34829.313999999998</v>
      </c>
      <c r="D32" s="5" t="str">
        <f t="shared" si="3"/>
        <v>vis</v>
      </c>
      <c r="E32" s="13">
        <f>VLOOKUP(C32,Active!C$21:E$973,3,FALSE)</f>
        <v>-53.006051873198992</v>
      </c>
      <c r="F32" s="2" t="s">
        <v>45</v>
      </c>
      <c r="G32" s="5" t="str">
        <f t="shared" si="4"/>
        <v>34829.314</v>
      </c>
      <c r="H32" s="3">
        <f t="shared" si="5"/>
        <v>-53</v>
      </c>
      <c r="I32" s="14" t="s">
        <v>109</v>
      </c>
      <c r="J32" s="15" t="s">
        <v>110</v>
      </c>
      <c r="K32" s="14">
        <v>-53</v>
      </c>
      <c r="L32" s="14" t="s">
        <v>111</v>
      </c>
      <c r="M32" s="15" t="s">
        <v>50</v>
      </c>
      <c r="N32" s="15"/>
      <c r="O32" s="16" t="s">
        <v>74</v>
      </c>
      <c r="P32" s="16" t="s">
        <v>75</v>
      </c>
    </row>
    <row r="33" spans="2:6">
      <c r="B33" s="2"/>
      <c r="E33" s="13"/>
      <c r="F33" s="2"/>
    </row>
    <row r="34" spans="2:6">
      <c r="B34" s="2"/>
      <c r="E34" s="13"/>
      <c r="F34" s="2"/>
    </row>
    <row r="35" spans="2:6">
      <c r="B35" s="2"/>
      <c r="E35" s="13"/>
      <c r="F35" s="2"/>
    </row>
    <row r="36" spans="2:6">
      <c r="B36" s="2"/>
      <c r="E36" s="13"/>
      <c r="F36" s="2"/>
    </row>
    <row r="37" spans="2:6">
      <c r="B37" s="2"/>
      <c r="E37" s="13"/>
      <c r="F37" s="2"/>
    </row>
    <row r="38" spans="2:6">
      <c r="B38" s="2"/>
      <c r="E38" s="13"/>
      <c r="F38" s="2"/>
    </row>
    <row r="39" spans="2:6">
      <c r="B39" s="2"/>
      <c r="E39" s="13"/>
      <c r="F39" s="2"/>
    </row>
    <row r="40" spans="2:6">
      <c r="B40" s="2"/>
      <c r="E40" s="13"/>
      <c r="F40" s="2"/>
    </row>
    <row r="41" spans="2:6">
      <c r="B41" s="2"/>
      <c r="E41" s="13"/>
      <c r="F41" s="2"/>
    </row>
    <row r="42" spans="2:6">
      <c r="B42" s="2"/>
      <c r="E42" s="13"/>
      <c r="F42" s="2"/>
    </row>
    <row r="43" spans="2:6">
      <c r="B43" s="2"/>
      <c r="E43" s="13"/>
      <c r="F43" s="2"/>
    </row>
    <row r="44" spans="2:6">
      <c r="B44" s="2"/>
      <c r="E44" s="13"/>
      <c r="F44" s="2"/>
    </row>
    <row r="45" spans="2:6">
      <c r="B45" s="2"/>
      <c r="E45" s="13"/>
      <c r="F45" s="2"/>
    </row>
    <row r="46" spans="2:6">
      <c r="B46" s="2"/>
      <c r="E46" s="13"/>
      <c r="F46" s="2"/>
    </row>
    <row r="47" spans="2:6">
      <c r="B47" s="2"/>
      <c r="E47" s="13"/>
      <c r="F47" s="2"/>
    </row>
    <row r="48" spans="2:6">
      <c r="B48" s="2"/>
      <c r="E48" s="13"/>
      <c r="F48" s="2"/>
    </row>
    <row r="49" spans="2:6">
      <c r="B49" s="2"/>
      <c r="E49" s="13"/>
      <c r="F49" s="2"/>
    </row>
    <row r="50" spans="2:6">
      <c r="B50" s="2"/>
      <c r="E50" s="13"/>
      <c r="F50" s="2"/>
    </row>
    <row r="51" spans="2:6">
      <c r="B51" s="2"/>
      <c r="E51" s="13"/>
      <c r="F51" s="2"/>
    </row>
    <row r="52" spans="2:6">
      <c r="B52" s="2"/>
      <c r="E52" s="13"/>
      <c r="F52" s="2"/>
    </row>
    <row r="53" spans="2:6">
      <c r="B53" s="2"/>
      <c r="E53" s="13"/>
      <c r="F53" s="2"/>
    </row>
    <row r="54" spans="2:6">
      <c r="B54" s="2"/>
      <c r="E54" s="13"/>
      <c r="F54" s="2"/>
    </row>
    <row r="55" spans="2:6">
      <c r="B55" s="2"/>
      <c r="E55" s="13"/>
      <c r="F55" s="2"/>
    </row>
    <row r="56" spans="2:6">
      <c r="B56" s="2"/>
      <c r="E56" s="13"/>
      <c r="F56" s="2"/>
    </row>
    <row r="57" spans="2:6">
      <c r="B57" s="2"/>
      <c r="E57" s="13"/>
      <c r="F57" s="2"/>
    </row>
    <row r="58" spans="2:6">
      <c r="B58" s="2"/>
      <c r="E58" s="13"/>
      <c r="F58" s="2"/>
    </row>
    <row r="59" spans="2:6">
      <c r="B59" s="2"/>
      <c r="E59" s="13"/>
      <c r="F59" s="2"/>
    </row>
    <row r="60" spans="2:6">
      <c r="B60" s="2"/>
      <c r="E60" s="13"/>
      <c r="F60" s="2"/>
    </row>
    <row r="61" spans="2:6">
      <c r="B61" s="2"/>
      <c r="E61" s="13"/>
      <c r="F61" s="2"/>
    </row>
    <row r="62" spans="2:6">
      <c r="B62" s="2"/>
      <c r="E62" s="13"/>
      <c r="F62" s="2"/>
    </row>
    <row r="63" spans="2:6">
      <c r="B63" s="2"/>
      <c r="E63" s="13"/>
      <c r="F63" s="2"/>
    </row>
    <row r="64" spans="2:6">
      <c r="B64" s="2"/>
      <c r="E64" s="13"/>
      <c r="F64" s="2"/>
    </row>
    <row r="65" spans="2:6">
      <c r="B65" s="2"/>
      <c r="E65" s="13"/>
      <c r="F65" s="2"/>
    </row>
    <row r="66" spans="2:6">
      <c r="B66" s="2"/>
      <c r="E66" s="13"/>
      <c r="F66" s="2"/>
    </row>
    <row r="67" spans="2:6">
      <c r="B67" s="2"/>
      <c r="E67" s="13"/>
      <c r="F67" s="2"/>
    </row>
    <row r="68" spans="2:6">
      <c r="B68" s="2"/>
      <c r="E68" s="13"/>
      <c r="F68" s="2"/>
    </row>
    <row r="69" spans="2:6">
      <c r="B69" s="2"/>
      <c r="E69" s="13"/>
      <c r="F69" s="2"/>
    </row>
    <row r="70" spans="2:6">
      <c r="B70" s="2"/>
      <c r="E70" s="13"/>
      <c r="F70" s="2"/>
    </row>
    <row r="71" spans="2:6">
      <c r="B71" s="2"/>
      <c r="E71" s="13"/>
      <c r="F71" s="2"/>
    </row>
    <row r="72" spans="2:6">
      <c r="B72" s="2"/>
      <c r="E72" s="13"/>
      <c r="F72" s="2"/>
    </row>
    <row r="73" spans="2:6">
      <c r="B73" s="2"/>
      <c r="E73" s="13"/>
      <c r="F73" s="2"/>
    </row>
    <row r="74" spans="2:6">
      <c r="B74" s="2"/>
      <c r="E74" s="13"/>
      <c r="F74" s="2"/>
    </row>
    <row r="75" spans="2:6">
      <c r="B75" s="2"/>
      <c r="E75" s="13"/>
      <c r="F75" s="2"/>
    </row>
    <row r="76" spans="2:6">
      <c r="B76" s="2"/>
      <c r="E76" s="13"/>
      <c r="F76" s="2"/>
    </row>
    <row r="77" spans="2:6">
      <c r="B77" s="2"/>
      <c r="E77" s="13"/>
      <c r="F77" s="2"/>
    </row>
    <row r="78" spans="2:6">
      <c r="B78" s="2"/>
      <c r="E78" s="13"/>
      <c r="F78" s="2"/>
    </row>
    <row r="79" spans="2:6">
      <c r="B79" s="2"/>
      <c r="E79" s="13"/>
      <c r="F79" s="2"/>
    </row>
    <row r="80" spans="2:6">
      <c r="B80" s="2"/>
      <c r="E80" s="13"/>
      <c r="F80" s="2"/>
    </row>
    <row r="81" spans="2:6">
      <c r="B81" s="2"/>
      <c r="E81" s="13"/>
      <c r="F81" s="2"/>
    </row>
    <row r="82" spans="2:6">
      <c r="B82" s="2"/>
      <c r="E82" s="13"/>
      <c r="F82" s="2"/>
    </row>
    <row r="83" spans="2:6">
      <c r="B83" s="2"/>
      <c r="E83" s="13"/>
      <c r="F83" s="2"/>
    </row>
    <row r="84" spans="2:6">
      <c r="B84" s="2"/>
      <c r="E84" s="13"/>
      <c r="F84" s="2"/>
    </row>
    <row r="85" spans="2:6">
      <c r="B85" s="2"/>
      <c r="E85" s="13"/>
      <c r="F85" s="2"/>
    </row>
    <row r="86" spans="2:6">
      <c r="B86" s="2"/>
      <c r="E86" s="13"/>
      <c r="F86" s="2"/>
    </row>
    <row r="87" spans="2:6">
      <c r="B87" s="2"/>
      <c r="E87" s="13"/>
      <c r="F87" s="2"/>
    </row>
    <row r="88" spans="2:6">
      <c r="B88" s="2"/>
      <c r="E88" s="13"/>
      <c r="F88" s="2"/>
    </row>
    <row r="89" spans="2:6">
      <c r="B89" s="2"/>
      <c r="E89" s="13"/>
      <c r="F89" s="2"/>
    </row>
    <row r="90" spans="2:6">
      <c r="B90" s="2"/>
      <c r="E90" s="13"/>
      <c r="F90" s="2"/>
    </row>
    <row r="91" spans="2:6">
      <c r="B91" s="2"/>
      <c r="E91" s="13"/>
      <c r="F91" s="2"/>
    </row>
    <row r="92" spans="2:6">
      <c r="B92" s="2"/>
      <c r="E92" s="13"/>
      <c r="F92" s="2"/>
    </row>
    <row r="93" spans="2:6">
      <c r="B93" s="2"/>
      <c r="E93" s="13"/>
      <c r="F93" s="2"/>
    </row>
    <row r="94" spans="2:6">
      <c r="B94" s="2"/>
      <c r="E94" s="13"/>
      <c r="F94" s="2"/>
    </row>
    <row r="95" spans="2:6">
      <c r="B95" s="2"/>
      <c r="E95" s="13"/>
      <c r="F95" s="2"/>
    </row>
    <row r="96" spans="2:6">
      <c r="B96" s="2"/>
      <c r="E96" s="13"/>
      <c r="F96" s="2"/>
    </row>
    <row r="97" spans="2:6">
      <c r="B97" s="2"/>
      <c r="E97" s="13"/>
      <c r="F97" s="2"/>
    </row>
    <row r="98" spans="2:6">
      <c r="B98" s="2"/>
      <c r="E98" s="13"/>
      <c r="F98" s="2"/>
    </row>
    <row r="99" spans="2:6">
      <c r="B99" s="2"/>
      <c r="E99" s="13"/>
      <c r="F99" s="2"/>
    </row>
    <row r="100" spans="2:6">
      <c r="B100" s="2"/>
      <c r="E100" s="13"/>
      <c r="F100" s="2"/>
    </row>
    <row r="101" spans="2:6">
      <c r="B101" s="2"/>
      <c r="E101" s="13"/>
      <c r="F101" s="2"/>
    </row>
    <row r="102" spans="2:6">
      <c r="B102" s="2"/>
      <c r="E102" s="13"/>
      <c r="F102" s="2"/>
    </row>
    <row r="103" spans="2:6">
      <c r="B103" s="2"/>
      <c r="E103" s="13"/>
      <c r="F103" s="2"/>
    </row>
    <row r="104" spans="2:6">
      <c r="B104" s="2"/>
      <c r="E104" s="13"/>
      <c r="F104" s="2"/>
    </row>
    <row r="105" spans="2:6">
      <c r="B105" s="2"/>
      <c r="E105" s="13"/>
      <c r="F105" s="2"/>
    </row>
    <row r="106" spans="2:6">
      <c r="B106" s="2"/>
      <c r="E106" s="13"/>
      <c r="F106" s="2"/>
    </row>
    <row r="107" spans="2:6">
      <c r="B107" s="2"/>
      <c r="E107" s="13"/>
      <c r="F107" s="2"/>
    </row>
    <row r="108" spans="2:6">
      <c r="B108" s="2"/>
      <c r="E108" s="13"/>
      <c r="F108" s="2"/>
    </row>
    <row r="109" spans="2:6">
      <c r="B109" s="2"/>
      <c r="E109" s="13"/>
      <c r="F109" s="2"/>
    </row>
    <row r="110" spans="2:6">
      <c r="B110" s="2"/>
      <c r="E110" s="13"/>
      <c r="F110" s="2"/>
    </row>
    <row r="111" spans="2:6">
      <c r="B111" s="2"/>
      <c r="E111" s="13"/>
      <c r="F111" s="2"/>
    </row>
    <row r="112" spans="2:6">
      <c r="B112" s="2"/>
      <c r="E112" s="13"/>
      <c r="F112" s="2"/>
    </row>
    <row r="113" spans="2:6">
      <c r="B113" s="2"/>
      <c r="E113" s="13"/>
      <c r="F113" s="2"/>
    </row>
    <row r="114" spans="2:6">
      <c r="B114" s="2"/>
      <c r="E114" s="13"/>
      <c r="F114" s="2"/>
    </row>
    <row r="115" spans="2:6">
      <c r="B115" s="2"/>
      <c r="E115" s="13"/>
      <c r="F115" s="2"/>
    </row>
    <row r="116" spans="2:6">
      <c r="B116" s="2"/>
      <c r="E116" s="13"/>
      <c r="F116" s="2"/>
    </row>
    <row r="117" spans="2:6">
      <c r="B117" s="2"/>
      <c r="E117" s="13"/>
      <c r="F117" s="2"/>
    </row>
    <row r="118" spans="2:6">
      <c r="B118" s="2"/>
      <c r="E118" s="13"/>
      <c r="F118" s="2"/>
    </row>
    <row r="119" spans="2:6">
      <c r="B119" s="2"/>
      <c r="E119" s="13"/>
      <c r="F119" s="2"/>
    </row>
    <row r="120" spans="2:6">
      <c r="B120" s="2"/>
      <c r="E120" s="13"/>
      <c r="F120" s="2"/>
    </row>
    <row r="121" spans="2:6">
      <c r="B121" s="2"/>
      <c r="E121" s="13"/>
      <c r="F121" s="2"/>
    </row>
    <row r="122" spans="2:6">
      <c r="B122" s="2"/>
      <c r="E122" s="13"/>
      <c r="F122" s="2"/>
    </row>
    <row r="123" spans="2:6">
      <c r="B123" s="2"/>
      <c r="E123" s="13"/>
      <c r="F123" s="2"/>
    </row>
    <row r="124" spans="2:6">
      <c r="B124" s="2"/>
      <c r="E124" s="13"/>
      <c r="F124" s="2"/>
    </row>
    <row r="125" spans="2:6">
      <c r="B125" s="2"/>
      <c r="E125" s="13"/>
      <c r="F125" s="2"/>
    </row>
    <row r="126" spans="2:6">
      <c r="B126" s="2"/>
      <c r="E126" s="13"/>
      <c r="F126" s="2"/>
    </row>
    <row r="127" spans="2:6">
      <c r="B127" s="2"/>
      <c r="E127" s="13"/>
      <c r="F127" s="2"/>
    </row>
    <row r="128" spans="2:6">
      <c r="B128" s="2"/>
      <c r="E128" s="13"/>
      <c r="F128" s="2"/>
    </row>
    <row r="129" spans="2:6">
      <c r="B129" s="2"/>
      <c r="E129" s="13"/>
      <c r="F129" s="2"/>
    </row>
    <row r="130" spans="2:6">
      <c r="B130" s="2"/>
      <c r="E130" s="13"/>
      <c r="F130" s="2"/>
    </row>
    <row r="131" spans="2:6">
      <c r="B131" s="2"/>
      <c r="E131" s="13"/>
      <c r="F131" s="2"/>
    </row>
    <row r="132" spans="2:6">
      <c r="B132" s="2"/>
      <c r="E132" s="13"/>
      <c r="F132" s="2"/>
    </row>
    <row r="133" spans="2:6">
      <c r="B133" s="2"/>
      <c r="E133" s="13"/>
      <c r="F133" s="2"/>
    </row>
    <row r="134" spans="2:6">
      <c r="B134" s="2"/>
      <c r="E134" s="13"/>
      <c r="F134" s="2"/>
    </row>
    <row r="135" spans="2:6">
      <c r="B135" s="2"/>
      <c r="E135" s="13"/>
      <c r="F135" s="2"/>
    </row>
    <row r="136" spans="2:6">
      <c r="B136" s="2"/>
      <c r="E136" s="13"/>
      <c r="F136" s="2"/>
    </row>
    <row r="137" spans="2:6">
      <c r="B137" s="2"/>
      <c r="E137" s="13"/>
      <c r="F137" s="2"/>
    </row>
    <row r="138" spans="2:6">
      <c r="B138" s="2"/>
      <c r="E138" s="13"/>
      <c r="F138" s="2"/>
    </row>
    <row r="139" spans="2:6">
      <c r="B139" s="2"/>
      <c r="E139" s="13"/>
      <c r="F139" s="2"/>
    </row>
    <row r="140" spans="2:6">
      <c r="B140" s="2"/>
      <c r="E140" s="13"/>
      <c r="F140" s="2"/>
    </row>
    <row r="141" spans="2:6">
      <c r="B141" s="2"/>
      <c r="E141" s="13"/>
      <c r="F141" s="2"/>
    </row>
    <row r="142" spans="2:6">
      <c r="B142" s="2"/>
      <c r="E142" s="13"/>
      <c r="F142" s="2"/>
    </row>
    <row r="143" spans="2:6">
      <c r="B143" s="2"/>
      <c r="E143" s="13"/>
      <c r="F143" s="2"/>
    </row>
    <row r="144" spans="2:6">
      <c r="B144" s="2"/>
      <c r="E144" s="13"/>
      <c r="F144" s="2"/>
    </row>
    <row r="145" spans="2:6">
      <c r="B145" s="2"/>
      <c r="E145" s="13"/>
      <c r="F145" s="2"/>
    </row>
    <row r="146" spans="2:6">
      <c r="B146" s="2"/>
      <c r="E146" s="13"/>
      <c r="F146" s="2"/>
    </row>
    <row r="147" spans="2:6">
      <c r="B147" s="2"/>
      <c r="E147" s="13"/>
      <c r="F147" s="2"/>
    </row>
    <row r="148" spans="2:6">
      <c r="B148" s="2"/>
      <c r="E148" s="13"/>
      <c r="F148" s="2"/>
    </row>
    <row r="149" spans="2:6">
      <c r="B149" s="2"/>
      <c r="E149" s="13"/>
      <c r="F149" s="2"/>
    </row>
    <row r="150" spans="2:6">
      <c r="B150" s="2"/>
      <c r="E150" s="13"/>
      <c r="F150" s="2"/>
    </row>
    <row r="151" spans="2:6">
      <c r="B151" s="2"/>
      <c r="E151" s="13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2024-02-20T03:46:01Z</dcterms:modified>
</cp:coreProperties>
</file>