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690194D-8D41-4B4F-95EB-AD9DE1E3B0E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6" i="1" s="1"/>
  <c r="F17" i="1" s="1"/>
  <c r="C17" i="1"/>
  <c r="Q22" i="1"/>
  <c r="Q23" i="1"/>
  <c r="Q24" i="1"/>
  <c r="C8" i="1"/>
  <c r="C7" i="1"/>
  <c r="Q21" i="1"/>
  <c r="G23" i="1"/>
  <c r="I23" i="1"/>
  <c r="E23" i="1"/>
  <c r="F23" i="1"/>
  <c r="E22" i="1"/>
  <c r="F22" i="1"/>
  <c r="G22" i="1"/>
  <c r="I22" i="1"/>
  <c r="E24" i="1"/>
  <c r="F24" i="1"/>
  <c r="G24" i="1"/>
  <c r="I24" i="1"/>
  <c r="E21" i="1"/>
  <c r="F21" i="1"/>
  <c r="C11" i="1"/>
  <c r="C12" i="1"/>
  <c r="C16" i="1"/>
  <c r="D18" i="1"/>
  <c r="O21" i="1"/>
  <c r="O23" i="1"/>
  <c r="O24" i="1"/>
  <c r="O22" i="1"/>
  <c r="C15" i="1"/>
  <c r="C18" i="1"/>
  <c r="F15" i="1" l="1"/>
</calcChain>
</file>

<file path=xl/sharedStrings.xml><?xml version="1.0" encoding="utf-8"?>
<sst xmlns="http://schemas.openxmlformats.org/spreadsheetml/2006/main" count="53" uniqueCount="47">
  <si>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</si>
  <si>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</si>
  <si>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</si>
  <si>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</si>
  <si>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</si>
  <si>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</si>
  <si>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</si>
  <si>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</si>
  <si>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</si>
  <si>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</si>
  <si>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</si>
  <si>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</si>
  <si>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</si>
  <si>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</si>
  <si>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</si>
  <si>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</si>
  <si>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</si>
  <si>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</si>
  <si>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</si>
  <si>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</si>
  <si>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</si>
  <si>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</si>
  <si>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</si>
  <si>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</si>
  <si>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</si>
  <si>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</si>
  <si>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</si>
  <si>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</si>
  <si>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</si>
  <si>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</si>
  <si>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</si>
  <si>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BBSAG Bull.69</t>
  </si>
  <si>
    <t>B</t>
  </si>
  <si>
    <t>Bellas Y</t>
  </si>
  <si>
    <t>BBSAG Bull.91</t>
  </si>
  <si>
    <t># of data points:</t>
  </si>
  <si>
    <t>EA/SD</t>
  </si>
  <si>
    <t>CE Mon / GSC 00152-02294</t>
  </si>
  <si>
    <t>Add cycle</t>
  </si>
  <si>
    <t>JD today</t>
  </si>
  <si>
    <t>Old Cycle</t>
  </si>
  <si>
    <t>New Cycle</t>
  </si>
  <si>
    <t>Next ToM</t>
  </si>
  <si>
    <t>Local time</t>
  </si>
  <si>
    <t>My time zone &gt;&gt;&gt;&gt;&gt;</t>
  </si>
  <si>
    <t>Vis?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</si>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</sst>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2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22" fontId="10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9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CE Mon - O-C Diagr.</a:t>
            </a:r>
          </a:p>
        </c:rich>
      </c:tx>
      <c:layout>
        <c:manualLayout>
          <c:xMode val="edge"/>
          <c:yMode val="edge"/>
          <c:x val="0.3388434090366803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5"/>
          <c:w val="0.78099252343802805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4872</c:v>
                </c:pt>
                <c:pt idx="2">
                  <c:v>5344</c:v>
                </c:pt>
                <c:pt idx="3">
                  <c:v>5344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ED-439B-A926-6D2BAE67418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4872</c:v>
                </c:pt>
                <c:pt idx="2">
                  <c:v>5344</c:v>
                </c:pt>
                <c:pt idx="3">
                  <c:v>5344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-5.8960000002116431E-2</c:v>
                </c:pt>
                <c:pt idx="2">
                  <c:v>3.0079999996814877E-2</c:v>
                </c:pt>
                <c:pt idx="3">
                  <c:v>3.4079999997629784E-2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ED-439B-A926-6D2BAE67418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4872</c:v>
                </c:pt>
                <c:pt idx="2">
                  <c:v>5344</c:v>
                </c:pt>
                <c:pt idx="3">
                  <c:v>5344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ED-439B-A926-6D2BAE67418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4872</c:v>
                </c:pt>
                <c:pt idx="2">
                  <c:v>5344</c:v>
                </c:pt>
                <c:pt idx="3">
                  <c:v>5344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ED-439B-A926-6D2BAE67418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4872</c:v>
                </c:pt>
                <c:pt idx="2">
                  <c:v>5344</c:v>
                </c:pt>
                <c:pt idx="3">
                  <c:v>5344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ED-439B-A926-6D2BAE67418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4872</c:v>
                </c:pt>
                <c:pt idx="2">
                  <c:v>5344</c:v>
                </c:pt>
                <c:pt idx="3">
                  <c:v>5344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ED-439B-A926-6D2BAE67418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4872</c:v>
                </c:pt>
                <c:pt idx="2">
                  <c:v>5344</c:v>
                </c:pt>
                <c:pt idx="3">
                  <c:v>5344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DED-439B-A926-6D2BAE67418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4872</c:v>
                </c:pt>
                <c:pt idx="2">
                  <c:v>5344</c:v>
                </c:pt>
                <c:pt idx="3">
                  <c:v>5344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-0.998677966096986</c:v>
                </c:pt>
                <c:pt idx="1">
                  <c:v>-5.8960000002116431E-2</c:v>
                </c:pt>
                <c:pt idx="2">
                  <c:v>3.207999999722233E-2</c:v>
                </c:pt>
                <c:pt idx="3">
                  <c:v>3.207999999722233E-2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DED-439B-A926-6D2BAE674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8986640"/>
        <c:axId val="1"/>
      </c:scatterChart>
      <c:valAx>
        <c:axId val="938986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8986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874999999999996"/>
          <c:w val="0.9524802065031127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66674</xdr:colOff>
      <xdr:row>0</xdr:row>
      <xdr:rowOff>9525</xdr:rowOff>
    </xdr:from>
    <xdr:to>
      <xdr:col>18</xdr:col>
      <xdr:colOff>19049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B401C7A-D416-E3EA-F32A-503814D14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7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37</v>
      </c>
    </row>
    <row r="2" spans="1:6" s="3" customFormat="1" ht="12.95" customHeight="1">
      <c r="A2" s="3" t="s">
        <v>26</v>
      </c>
      <c r="B2" s="4" t="s">
        <v>36</v>
      </c>
    </row>
    <row r="3" spans="1:6" s="3" customFormat="1" ht="12.95" customHeight="1"/>
    <row r="4" spans="1:6" s="3" customFormat="1" ht="12.95" customHeight="1">
      <c r="A4" s="5" t="s">
        <v>0</v>
      </c>
      <c r="C4" s="6">
        <v>25620.596000000001</v>
      </c>
      <c r="D4" s="7">
        <v>4.1094299999999997</v>
      </c>
    </row>
    <row r="5" spans="1:6" s="3" customFormat="1" ht="12.95" customHeight="1">
      <c r="A5" s="8" t="s">
        <v>44</v>
      </c>
      <c r="C5" s="9">
        <v>-9.5</v>
      </c>
    </row>
    <row r="6" spans="1:6" s="3" customFormat="1" ht="12.95" customHeight="1">
      <c r="A6" s="5" t="s">
        <v>1</v>
      </c>
    </row>
    <row r="7" spans="1:6" s="3" customFormat="1" ht="12.95" customHeight="1">
      <c r="A7" s="3" t="s">
        <v>2</v>
      </c>
      <c r="C7" s="3">
        <f>+C4</f>
        <v>25620.596000000001</v>
      </c>
    </row>
    <row r="8" spans="1:6" s="3" customFormat="1" ht="12.95" customHeight="1">
      <c r="A8" s="3" t="s">
        <v>3</v>
      </c>
      <c r="C8" s="3">
        <f>+D4</f>
        <v>4.1094299999999997</v>
      </c>
    </row>
    <row r="9" spans="1:6" s="3" customFormat="1" ht="12.95" customHeight="1"/>
    <row r="10" spans="1:6" s="3" customFormat="1" ht="12.95" customHeight="1" thickBot="1">
      <c r="C10" s="10" t="s">
        <v>21</v>
      </c>
      <c r="D10" s="10" t="s">
        <v>22</v>
      </c>
    </row>
    <row r="11" spans="1:6" s="3" customFormat="1" ht="12.95" customHeight="1">
      <c r="A11" s="3" t="s">
        <v>16</v>
      </c>
      <c r="C11" s="3">
        <f>INTERCEPT(G21:G993,$F21:$F993)</f>
        <v>-0.998677966096986</v>
      </c>
      <c r="D11" s="11"/>
    </row>
    <row r="12" spans="1:6" s="3" customFormat="1" ht="12.95" customHeight="1">
      <c r="A12" s="3" t="s">
        <v>17</v>
      </c>
      <c r="C12" s="3">
        <f>SLOPE(G21:G993,$F21:$F993)</f>
        <v>1.9288135593080246E-4</v>
      </c>
      <c r="D12" s="11"/>
    </row>
    <row r="13" spans="1:6" s="3" customFormat="1" ht="12.95" customHeight="1">
      <c r="A13" s="3" t="s">
        <v>20</v>
      </c>
      <c r="C13" s="11" t="s">
        <v>14</v>
      </c>
      <c r="D13" s="11"/>
      <c r="E13" s="12" t="s">
        <v>38</v>
      </c>
      <c r="F13" s="13">
        <v>1</v>
      </c>
    </row>
    <row r="14" spans="1:6" s="3" customFormat="1" ht="12.95" customHeight="1">
      <c r="A14" s="3" t="s">
        <v>25</v>
      </c>
      <c r="E14" s="12" t="s">
        <v>39</v>
      </c>
      <c r="F14" s="14">
        <f ca="1">NOW()+15018.5+$C$5/24</f>
        <v>60360.706525694441</v>
      </c>
    </row>
    <row r="15" spans="1:6" s="3" customFormat="1" ht="12.95" customHeight="1">
      <c r="A15" s="8" t="s">
        <v>18</v>
      </c>
      <c r="C15" s="14">
        <f>(C7+C11)+(C8+C12)*INT(MAX(F21:F3533))</f>
        <v>47581.421999999991</v>
      </c>
      <c r="E15" s="12" t="s">
        <v>40</v>
      </c>
      <c r="F15" s="15">
        <f ca="1">ROUND(2*(F14-$C$7)/$C$8,0)/2+F13</f>
        <v>8455</v>
      </c>
    </row>
    <row r="16" spans="1:6" s="3" customFormat="1" ht="12.95" customHeight="1">
      <c r="A16" s="5" t="s">
        <v>4</v>
      </c>
      <c r="C16" s="16">
        <f>+C8+C12</f>
        <v>4.1096228813559303</v>
      </c>
      <c r="E16" s="12" t="s">
        <v>41</v>
      </c>
      <c r="F16" s="15">
        <f ca="1">ROUND(2*(F14-$C$15)/$C$16,0)/2+F13</f>
        <v>3110.5</v>
      </c>
    </row>
    <row r="17" spans="1:30" s="3" customFormat="1" ht="12.95" customHeight="1" thickBot="1">
      <c r="A17" s="12" t="s">
        <v>35</v>
      </c>
      <c r="C17" s="3">
        <f>COUNT(C21:C2191)</f>
        <v>4</v>
      </c>
      <c r="E17" s="12" t="s">
        <v>42</v>
      </c>
      <c r="F17" s="17">
        <f ca="1">+$C$15+$C$16*F16-15018.5-$C$5/24</f>
        <v>45346.29980579095</v>
      </c>
    </row>
    <row r="18" spans="1:30" s="3" customFormat="1" ht="12.95" customHeight="1">
      <c r="A18" s="5" t="s">
        <v>5</v>
      </c>
      <c r="C18" s="6">
        <f>+C15</f>
        <v>47581.421999999991</v>
      </c>
      <c r="D18" s="7">
        <f>+C16</f>
        <v>4.1096228813559303</v>
      </c>
      <c r="F18" s="18" t="s">
        <v>43</v>
      </c>
    </row>
    <row r="19" spans="1:30" s="3" customFormat="1" ht="12.95" customHeight="1" thickTop="1"/>
    <row r="20" spans="1:30" s="3" customFormat="1" ht="12.95" customHeight="1" thickBot="1">
      <c r="A20" s="10" t="s">
        <v>6</v>
      </c>
      <c r="B20" s="10" t="s">
        <v>7</v>
      </c>
      <c r="C20" s="10" t="s">
        <v>8</v>
      </c>
      <c r="D20" s="10" t="s">
        <v>13</v>
      </c>
      <c r="E20" s="10" t="s">
        <v>9</v>
      </c>
      <c r="F20" s="10" t="s">
        <v>10</v>
      </c>
      <c r="G20" s="10" t="s">
        <v>11</v>
      </c>
      <c r="H20" s="19" t="s">
        <v>12</v>
      </c>
      <c r="I20" s="19" t="s">
        <v>45</v>
      </c>
      <c r="J20" s="19" t="s">
        <v>46</v>
      </c>
      <c r="K20" s="19" t="s">
        <v>19</v>
      </c>
      <c r="L20" s="19" t="s">
        <v>27</v>
      </c>
      <c r="M20" s="19" t="s">
        <v>28</v>
      </c>
      <c r="N20" s="19" t="s">
        <v>29</v>
      </c>
      <c r="O20" s="19" t="s">
        <v>24</v>
      </c>
      <c r="P20" s="20" t="s">
        <v>23</v>
      </c>
      <c r="Q20" s="10" t="s">
        <v>15</v>
      </c>
    </row>
    <row r="21" spans="1:30" s="3" customFormat="1" ht="12.95" customHeight="1">
      <c r="A21" s="3" t="s">
        <v>12</v>
      </c>
      <c r="C21" s="21">
        <v>25620.596000000001</v>
      </c>
      <c r="D21" s="21" t="s">
        <v>14</v>
      </c>
      <c r="E21" s="3">
        <f>+(C21-C$7)/C$8</f>
        <v>0</v>
      </c>
      <c r="F21" s="3">
        <f>ROUND(2*E21,0)/2</f>
        <v>0</v>
      </c>
      <c r="H21" s="15">
        <v>0</v>
      </c>
      <c r="O21" s="3">
        <f>+C$11+C$12*$F21</f>
        <v>-0.998677966096986</v>
      </c>
      <c r="Q21" s="22">
        <f>+C21-15018.5</f>
        <v>10602.096000000001</v>
      </c>
    </row>
    <row r="22" spans="1:30" s="3" customFormat="1" ht="12.95" customHeight="1">
      <c r="A22" s="3" t="s">
        <v>31</v>
      </c>
      <c r="C22" s="23">
        <v>45641.68</v>
      </c>
      <c r="D22" s="21"/>
      <c r="E22" s="3">
        <f>+(C22-C$7)/C$8</f>
        <v>4871.9856525114192</v>
      </c>
      <c r="F22" s="3">
        <f>ROUND(2*E22,0)/2</f>
        <v>4872</v>
      </c>
      <c r="G22" s="3">
        <f>+C22-(C$7+F22*C$8)</f>
        <v>-5.8960000002116431E-2</v>
      </c>
      <c r="I22" s="3">
        <f>+G22</f>
        <v>-5.8960000002116431E-2</v>
      </c>
      <c r="O22" s="3">
        <f>+C$11+C$12*$F22</f>
        <v>-5.8960000002116431E-2</v>
      </c>
      <c r="Q22" s="22">
        <f>+C22-15018.5</f>
        <v>30623.18</v>
      </c>
      <c r="AA22" s="3">
        <v>10</v>
      </c>
      <c r="AB22" s="3" t="s">
        <v>30</v>
      </c>
      <c r="AD22" s="3" t="s">
        <v>32</v>
      </c>
    </row>
    <row r="23" spans="1:30" s="3" customFormat="1" ht="12.95" customHeight="1">
      <c r="A23" s="3" t="s">
        <v>34</v>
      </c>
      <c r="C23" s="23">
        <v>47581.42</v>
      </c>
      <c r="D23" s="21"/>
      <c r="E23" s="3">
        <f>+(C23-C$7)/C$8</f>
        <v>5344.0073197499405</v>
      </c>
      <c r="F23" s="3">
        <f>ROUND(2*E23,0)/2</f>
        <v>5344</v>
      </c>
      <c r="G23" s="3">
        <f>+C23-(C$7+F23*C$8)</f>
        <v>3.0079999996814877E-2</v>
      </c>
      <c r="I23" s="3">
        <f>+G23</f>
        <v>3.0079999996814877E-2</v>
      </c>
      <c r="O23" s="3">
        <f>+C$11+C$12*$F23</f>
        <v>3.207999999722233E-2</v>
      </c>
      <c r="Q23" s="22">
        <f>+C23-15018.5</f>
        <v>32562.92</v>
      </c>
      <c r="AA23" s="3">
        <v>11</v>
      </c>
      <c r="AB23" s="3" t="s">
        <v>33</v>
      </c>
      <c r="AD23" s="3" t="s">
        <v>32</v>
      </c>
    </row>
    <row r="24" spans="1:30" s="3" customFormat="1" ht="12.95" customHeight="1">
      <c r="A24" s="3" t="s">
        <v>34</v>
      </c>
      <c r="C24" s="23">
        <v>47581.423999999999</v>
      </c>
      <c r="D24" s="21"/>
      <c r="E24" s="3">
        <f>+(C24-C$7)/C$8</f>
        <v>5344.0082931209436</v>
      </c>
      <c r="F24" s="3">
        <f>ROUND(2*E24,0)/2</f>
        <v>5344</v>
      </c>
      <c r="G24" s="3">
        <f>+C24-(C$7+F24*C$8)</f>
        <v>3.4079999997629784E-2</v>
      </c>
      <c r="I24" s="3">
        <f>+G24</f>
        <v>3.4079999997629784E-2</v>
      </c>
      <c r="O24" s="3">
        <f>+C$11+C$12*$F24</f>
        <v>3.207999999722233E-2</v>
      </c>
      <c r="Q24" s="22">
        <f>+C24-15018.5</f>
        <v>32562.923999999999</v>
      </c>
      <c r="AA24" s="3">
        <v>8</v>
      </c>
      <c r="AB24" s="3" t="s">
        <v>30</v>
      </c>
      <c r="AD24" s="3" t="s">
        <v>32</v>
      </c>
    </row>
    <row r="25" spans="1:30" s="3" customFormat="1" ht="12.95" customHeight="1">
      <c r="C25" s="21"/>
      <c r="D25" s="21"/>
      <c r="Q25" s="22"/>
    </row>
    <row r="26" spans="1:30" s="3" customFormat="1" ht="12.95" customHeight="1">
      <c r="C26" s="21"/>
      <c r="D26" s="21"/>
      <c r="Q26" s="22"/>
    </row>
    <row r="27" spans="1:30" s="3" customFormat="1" ht="12.95" customHeight="1">
      <c r="C27" s="21"/>
      <c r="D27" s="21"/>
      <c r="Q27" s="22"/>
    </row>
    <row r="28" spans="1:30" s="3" customFormat="1" ht="12.95" customHeight="1">
      <c r="C28" s="21"/>
      <c r="D28" s="21"/>
    </row>
    <row r="29" spans="1:30" s="3" customFormat="1" ht="12.95" customHeight="1">
      <c r="C29" s="21"/>
      <c r="D29" s="21"/>
    </row>
    <row r="30" spans="1:30" s="3" customFormat="1" ht="12.95" customHeight="1">
      <c r="C30" s="21"/>
      <c r="D30" s="21"/>
    </row>
    <row r="31" spans="1:30" s="3" customFormat="1" ht="12.95" customHeight="1">
      <c r="C31" s="21"/>
      <c r="D31" s="21"/>
    </row>
    <row r="32" spans="1:30" s="3" customFormat="1" ht="12.95" customHeight="1">
      <c r="C32" s="21"/>
      <c r="D32" s="21"/>
    </row>
    <row r="33" spans="3:4" s="3" customFormat="1" ht="12.95" customHeight="1">
      <c r="C33" s="21"/>
      <c r="D33" s="21"/>
    </row>
    <row r="34" spans="3:4" s="3" customFormat="1" ht="12.95" customHeight="1">
      <c r="C34" s="21"/>
      <c r="D34" s="21"/>
    </row>
    <row r="35" spans="3:4" s="3" customFormat="1" ht="12.95" customHeight="1">
      <c r="C35" s="21"/>
      <c r="D35" s="21"/>
    </row>
    <row r="36" spans="3:4" s="3" customFormat="1" ht="12.95" customHeight="1">
      <c r="C36" s="21"/>
      <c r="D36" s="21"/>
    </row>
    <row r="37" spans="3:4" s="3" customFormat="1" ht="12.95" customHeight="1">
      <c r="C37" s="21"/>
      <c r="D37" s="21"/>
    </row>
    <row r="38" spans="3:4" s="3" customFormat="1" ht="12.95" customHeight="1">
      <c r="C38" s="21"/>
      <c r="D38" s="21"/>
    </row>
    <row r="39" spans="3:4" s="3" customFormat="1" ht="12.95" customHeight="1">
      <c r="C39" s="21"/>
      <c r="D39" s="21"/>
    </row>
    <row r="40" spans="3:4" s="3" customFormat="1" ht="12.95" customHeight="1">
      <c r="C40" s="21"/>
      <c r="D40" s="21"/>
    </row>
    <row r="41" spans="3:4" s="3" customFormat="1" ht="12.95" customHeight="1">
      <c r="C41" s="21"/>
      <c r="D41" s="21"/>
    </row>
    <row r="42" spans="3:4" s="3" customFormat="1" ht="12.95" customHeight="1">
      <c r="C42" s="21"/>
      <c r="D42" s="21"/>
    </row>
    <row r="43" spans="3:4">
      <c r="C43" s="2"/>
      <c r="D43" s="2"/>
    </row>
    <row r="44" spans="3:4">
      <c r="C44" s="2"/>
      <c r="D44" s="2"/>
    </row>
    <row r="45" spans="3:4">
      <c r="C45" s="2"/>
      <c r="D45" s="2"/>
    </row>
    <row r="46" spans="3:4">
      <c r="C46" s="2"/>
      <c r="D46" s="2"/>
    </row>
    <row r="47" spans="3:4">
      <c r="C47" s="2"/>
      <c r="D47" s="2"/>
    </row>
    <row r="48" spans="3:4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2024-02-20T03:57:23Z</dcterms:modified>
</cp:coreProperties>
</file>