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399C39-B008-49ED-98EF-C5D6339E6A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E25" i="1"/>
  <c r="F25" i="1"/>
  <c r="G25" i="1"/>
  <c r="H25" i="1"/>
  <c r="E26" i="1"/>
  <c r="F26" i="1"/>
  <c r="G26" i="1"/>
  <c r="H26" i="1"/>
  <c r="E27" i="1"/>
  <c r="F27" i="1"/>
  <c r="G27" i="1"/>
  <c r="H27" i="1"/>
  <c r="E29" i="1"/>
  <c r="F29" i="1"/>
  <c r="G29" i="1"/>
  <c r="H29" i="1"/>
  <c r="E30" i="1"/>
  <c r="F30" i="1"/>
  <c r="G30" i="1"/>
  <c r="H30" i="1"/>
  <c r="E31" i="1"/>
  <c r="F31" i="1"/>
  <c r="G31" i="1"/>
  <c r="H31" i="1"/>
  <c r="E9" i="1"/>
  <c r="D9" i="1"/>
  <c r="C28" i="1"/>
  <c r="E28" i="1"/>
  <c r="F28" i="1"/>
  <c r="G28" i="1"/>
  <c r="H28" i="1"/>
  <c r="Q21" i="1"/>
  <c r="Q22" i="1"/>
  <c r="Q23" i="1"/>
  <c r="H24" i="1"/>
  <c r="Q24" i="1"/>
  <c r="Q25" i="1"/>
  <c r="Q26" i="1"/>
  <c r="Q27" i="1"/>
  <c r="Q29" i="1"/>
  <c r="Q30" i="1"/>
  <c r="Q31" i="1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A28" i="1"/>
  <c r="F16" i="1"/>
  <c r="F17" i="1" s="1"/>
  <c r="C17" i="1"/>
  <c r="Q28" i="1"/>
  <c r="C11" i="1"/>
  <c r="C12" i="1"/>
  <c r="C16" i="1" l="1"/>
  <c r="D18" i="1" s="1"/>
  <c r="O24" i="1"/>
  <c r="O28" i="1"/>
  <c r="C15" i="1"/>
  <c r="O25" i="1"/>
  <c r="O27" i="1"/>
  <c r="O23" i="1"/>
  <c r="O22" i="1"/>
  <c r="O26" i="1"/>
  <c r="O21" i="1"/>
  <c r="O29" i="1"/>
  <c r="O31" i="1"/>
  <c r="O30" i="1"/>
  <c r="C18" i="1" l="1"/>
  <c r="F18" i="1"/>
  <c r="F19" i="1" s="1"/>
</calcChain>
</file>

<file path=xl/sharedStrings.xml><?xml version="1.0" encoding="utf-8"?>
<sst xmlns="http://schemas.openxmlformats.org/spreadsheetml/2006/main" count="151" uniqueCount="88">
  <si>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</si>
  <si>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</si>
  <si>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</si>
  <si>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</si>
  <si>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</si>
  <si>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</si>
  <si>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</si>
  <si>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</si>
  <si>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</si>
  <si>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</si>
  <si>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</si>
  <si>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</si>
  <si>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</si>
  <si>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</si>
  <si>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</si>
  <si>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</si>
  <si>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</si>
  <si>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</si>
  <si>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</si>
  <si>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</si>
  <si>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</si>
  <si>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</si>
  <si>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</si>
  <si>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</si>
  <si>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</si>
  <si>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</si>
  <si>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</si>
  <si>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</si>
  <si>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</si>
  <si>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</si>
  <si>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</si>
  <si>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</si>
  <si>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</si>
  <si>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</si>
  <si>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</si>
  <si>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</si>
  <si>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</si>
  <si>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</si>
  <si>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</si>
  <si>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</si>
  <si>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</si>
  <si>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</si>
  <si>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</si>
  <si>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</si>
  <si>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</si>
  <si>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</si>
  <si>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</si>
  <si>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</si>
  <si>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ES Mon</t>
  </si>
  <si>
    <t>EA</t>
  </si>
  <si>
    <t>GCVS 4</t>
  </si>
  <si>
    <t>ES Mon / GSC 29994.301</t>
  </si>
  <si>
    <t>2425651.46 </t>
  </si>
  <si>
    <t> 08.02.1929 23:02 </t>
  </si>
  <si>
    <t> 0.33 </t>
  </si>
  <si>
    <t>P </t>
  </si>
  <si>
    <t> P.Ahnert </t>
  </si>
  <si>
    <t> VSS 1.348 </t>
  </si>
  <si>
    <t>2426634.62 </t>
  </si>
  <si>
    <t> 20.10.1931 02:52 </t>
  </si>
  <si>
    <t> -0.32 </t>
  </si>
  <si>
    <t>2429634.48 </t>
  </si>
  <si>
    <t> 05.01.1940 23:31 </t>
  </si>
  <si>
    <t> 0.11 </t>
  </si>
  <si>
    <t>2429647.27 </t>
  </si>
  <si>
    <t> 18.01.1940 18:28 </t>
  </si>
  <si>
    <t> 0.90 </t>
  </si>
  <si>
    <t> H.G.van Bueren </t>
  </si>
  <si>
    <t> AOLD 20.204 </t>
  </si>
  <si>
    <t>2429670.37 </t>
  </si>
  <si>
    <t> 10.02.1940 20:52 </t>
  </si>
  <si>
    <t> 0.01 </t>
  </si>
  <si>
    <t>2429730.24 </t>
  </si>
  <si>
    <t> 10.04.1940 17:45 </t>
  </si>
  <si>
    <t> -0.11 </t>
  </si>
  <si>
    <t>2429778.19 </t>
  </si>
  <si>
    <t> 28.05.1940 16:33 </t>
  </si>
  <si>
    <t> -0.15 </t>
  </si>
  <si>
    <t>2429994.33 </t>
  </si>
  <si>
    <t> 30.12.1940 19:55 </t>
  </si>
  <si>
    <t> 0.03 </t>
  </si>
  <si>
    <t>2430114.21 </t>
  </si>
  <si>
    <t> 29.04.1941 17:02 </t>
  </si>
  <si>
    <t> -0.07 </t>
  </si>
  <si>
    <t>2430762.41 </t>
  </si>
  <si>
    <t> 06.02.1943 21:50 </t>
  </si>
  <si>
    <t> 0.26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</si>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</sst>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0.32639999999810243</c:v>
                </c:pt>
                <c:pt idx="1">
                  <c:v>-0.3250000000007276</c:v>
                </c:pt>
                <c:pt idx="2">
                  <c:v>0.11000000000058208</c:v>
                </c:pt>
                <c:pt idx="3">
                  <c:v>0.90230000000155997</c:v>
                </c:pt>
                <c:pt idx="4">
                  <c:v>6.9000000003143214E-3</c:v>
                </c:pt>
                <c:pt idx="5">
                  <c:v>-0.11159999999654246</c:v>
                </c:pt>
                <c:pt idx="6">
                  <c:v>-0.15239999999903375</c:v>
                </c:pt>
                <c:pt idx="7">
                  <c:v>0</c:v>
                </c:pt>
                <c:pt idx="8">
                  <c:v>2.9000000002270099E-2</c:v>
                </c:pt>
                <c:pt idx="9">
                  <c:v>-6.7999999999301508E-2</c:v>
                </c:pt>
                <c:pt idx="10">
                  <c:v>0.25619999999980791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B8-46A5-8BEA-A8924D9789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B8-46A5-8BEA-A8924D9789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B8-46A5-8BEA-A8924D9789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B8-46A5-8BEA-A8924D9789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B8-46A5-8BEA-A8924D9789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B8-46A5-8BEA-A8924D9789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B8-46A5-8BEA-A8924D9789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4.4427437668690194E-2</c:v>
                </c:pt>
                <c:pt idx="1">
                  <c:v>5.6525385121067945E-2</c:v>
                </c:pt>
                <c:pt idx="2">
                  <c:v>9.3409371256365947E-2</c:v>
                </c:pt>
                <c:pt idx="3">
                  <c:v>9.3556907200907147E-2</c:v>
                </c:pt>
                <c:pt idx="4">
                  <c:v>9.3851979089989518E-2</c:v>
                </c:pt>
                <c:pt idx="5">
                  <c:v>9.4589658812695487E-2</c:v>
                </c:pt>
                <c:pt idx="6">
                  <c:v>9.5179802590860257E-2</c:v>
                </c:pt>
                <c:pt idx="7">
                  <c:v>9.7835449592601709E-2</c:v>
                </c:pt>
                <c:pt idx="8">
                  <c:v>9.7835449592601709E-2</c:v>
                </c:pt>
                <c:pt idx="9">
                  <c:v>9.9310809038013634E-2</c:v>
                </c:pt>
                <c:pt idx="10">
                  <c:v>0.107277750043238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B8-46A5-8BEA-A8924D9789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-362</c:v>
                </c:pt>
                <c:pt idx="1">
                  <c:v>-280</c:v>
                </c:pt>
                <c:pt idx="2">
                  <c:v>-30</c:v>
                </c:pt>
                <c:pt idx="3">
                  <c:v>-29</c:v>
                </c:pt>
                <c:pt idx="4">
                  <c:v>-27</c:v>
                </c:pt>
                <c:pt idx="5">
                  <c:v>-22</c:v>
                </c:pt>
                <c:pt idx="6">
                  <c:v>-18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64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B8-46A5-8BEA-A8924D97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452424"/>
        <c:axId val="1"/>
      </c:scatterChart>
      <c:valAx>
        <c:axId val="52645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45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1010D8-AE85-EFD9-51DB-71C80F572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5" t="s">
        <v>48</v>
      </c>
      <c r="G1" s="6">
        <v>6.5948699999999993</v>
      </c>
      <c r="H1" s="7">
        <v>-7.2511000000000001</v>
      </c>
      <c r="I1" s="8">
        <v>29994.300999999999</v>
      </c>
      <c r="J1" s="9">
        <v>11.9977</v>
      </c>
      <c r="K1" s="10" t="s">
        <v>49</v>
      </c>
      <c r="L1" s="11"/>
      <c r="M1" s="12">
        <v>29994.300999999999</v>
      </c>
      <c r="N1" s="12">
        <v>11.9977</v>
      </c>
      <c r="O1" s="13" t="s">
        <v>49</v>
      </c>
    </row>
    <row r="2" spans="1:15" s="26" customFormat="1" ht="12.95" customHeight="1" x14ac:dyDescent="0.2">
      <c r="A2" s="26" t="s">
        <v>23</v>
      </c>
      <c r="B2" s="26" t="s">
        <v>49</v>
      </c>
      <c r="C2" s="27"/>
      <c r="D2" s="28"/>
    </row>
    <row r="3" spans="1:15" s="26" customFormat="1" ht="12.95" customHeight="1" thickBot="1" x14ac:dyDescent="0.25"/>
    <row r="4" spans="1:15" s="26" customFormat="1" ht="12.95" customHeight="1" thickTop="1" thickBot="1" x14ac:dyDescent="0.25">
      <c r="A4" s="29" t="s">
        <v>0</v>
      </c>
      <c r="C4" s="30">
        <v>29994.300999999999</v>
      </c>
      <c r="D4" s="31">
        <v>11.9977</v>
      </c>
    </row>
    <row r="5" spans="1:15" s="26" customFormat="1" ht="12.95" customHeight="1" thickTop="1" x14ac:dyDescent="0.2">
      <c r="A5" s="32" t="s">
        <v>28</v>
      </c>
      <c r="C5" s="33">
        <v>-9.5</v>
      </c>
      <c r="D5" s="26" t="s">
        <v>29</v>
      </c>
    </row>
    <row r="6" spans="1:15" s="26" customFormat="1" ht="12.95" customHeight="1" x14ac:dyDescent="0.2">
      <c r="A6" s="29" t="s">
        <v>1</v>
      </c>
    </row>
    <row r="7" spans="1:15" s="26" customFormat="1" ht="12.95" customHeight="1" x14ac:dyDescent="0.2">
      <c r="A7" s="26" t="s">
        <v>2</v>
      </c>
      <c r="C7" s="57">
        <v>29994.300999999999</v>
      </c>
      <c r="D7" s="35" t="s">
        <v>50</v>
      </c>
    </row>
    <row r="8" spans="1:15" s="26" customFormat="1" ht="12.95" customHeight="1" x14ac:dyDescent="0.2">
      <c r="A8" s="26" t="s">
        <v>3</v>
      </c>
      <c r="C8" s="57">
        <v>11.9977</v>
      </c>
      <c r="D8" s="35" t="s">
        <v>50</v>
      </c>
    </row>
    <row r="9" spans="1:15" s="26" customFormat="1" ht="12.95" customHeight="1" x14ac:dyDescent="0.2">
      <c r="A9" s="36" t="s">
        <v>32</v>
      </c>
      <c r="C9" s="37">
        <v>21</v>
      </c>
      <c r="D9" s="38" t="str">
        <f>"F"&amp;C9</f>
        <v>F21</v>
      </c>
      <c r="E9" s="39" t="str">
        <f>"G"&amp;C9</f>
        <v>G21</v>
      </c>
    </row>
    <row r="10" spans="1:15" s="26" customFormat="1" ht="12.95" customHeight="1" thickBot="1" x14ac:dyDescent="0.25">
      <c r="C10" s="40" t="s">
        <v>19</v>
      </c>
      <c r="D10" s="40" t="s">
        <v>20</v>
      </c>
    </row>
    <row r="11" spans="1:15" s="26" customFormat="1" ht="12.95" customHeight="1" x14ac:dyDescent="0.2">
      <c r="A11" s="26" t="s">
        <v>15</v>
      </c>
      <c r="C11" s="39">
        <f ca="1">INTERCEPT(INDIRECT($E$9):G992,INDIRECT($D$9):F992)</f>
        <v>9.7835449592601709E-2</v>
      </c>
      <c r="D11" s="28"/>
    </row>
    <row r="12" spans="1:15" s="26" customFormat="1" ht="12.95" customHeight="1" x14ac:dyDescent="0.2">
      <c r="A12" s="26" t="s">
        <v>16</v>
      </c>
      <c r="C12" s="39">
        <f ca="1">SLOPE(INDIRECT($E$9):G992,INDIRECT($D$9):F992)</f>
        <v>1.4753594454119202E-4</v>
      </c>
      <c r="D12" s="28"/>
    </row>
    <row r="13" spans="1:15" s="26" customFormat="1" ht="12.95" customHeight="1" x14ac:dyDescent="0.2">
      <c r="A13" s="26" t="s">
        <v>18</v>
      </c>
      <c r="C13" s="28" t="s">
        <v>13</v>
      </c>
    </row>
    <row r="14" spans="1:15" s="26" customFormat="1" ht="12.95" customHeight="1" x14ac:dyDescent="0.2"/>
    <row r="15" spans="1:15" s="26" customFormat="1" ht="12.95" customHeight="1" x14ac:dyDescent="0.2">
      <c r="A15" s="41" t="s">
        <v>17</v>
      </c>
      <c r="C15" s="42">
        <f ca="1">(C7+C11)+(C8+C12)*INT(MAX(F21:F3533))</f>
        <v>30762.261077750041</v>
      </c>
      <c r="E15" s="43" t="s">
        <v>34</v>
      </c>
      <c r="F15" s="44">
        <v>1</v>
      </c>
    </row>
    <row r="16" spans="1:15" s="26" customFormat="1" ht="12.95" customHeight="1" x14ac:dyDescent="0.2">
      <c r="A16" s="29" t="s">
        <v>4</v>
      </c>
      <c r="C16" s="45">
        <f ca="1">+C8+C12</f>
        <v>11.99784753594454</v>
      </c>
      <c r="E16" s="43" t="s">
        <v>30</v>
      </c>
      <c r="F16" s="45">
        <f ca="1">NOW()+15018.5+$C$5/24</f>
        <v>60360.719351157408</v>
      </c>
    </row>
    <row r="17" spans="1:21" s="26" customFormat="1" ht="12.95" customHeight="1" thickBot="1" x14ac:dyDescent="0.25">
      <c r="A17" s="43" t="s">
        <v>27</v>
      </c>
      <c r="C17" s="26">
        <f>COUNT(C21:C2191)</f>
        <v>11</v>
      </c>
      <c r="E17" s="43" t="s">
        <v>35</v>
      </c>
      <c r="F17" s="46">
        <f ca="1">ROUND(2*(F16-$C$7)/$C$8,0)/2+F15</f>
        <v>2532</v>
      </c>
    </row>
    <row r="18" spans="1:21" s="26" customFormat="1" ht="12.95" customHeight="1" thickTop="1" thickBot="1" x14ac:dyDescent="0.25">
      <c r="A18" s="29" t="s">
        <v>5</v>
      </c>
      <c r="C18" s="47">
        <f ca="1">+C15</f>
        <v>30762.261077750041</v>
      </c>
      <c r="D18" s="48">
        <f ca="1">+C16</f>
        <v>11.99784753594454</v>
      </c>
      <c r="E18" s="43" t="s">
        <v>36</v>
      </c>
      <c r="F18" s="39">
        <f ca="1">ROUND(2*(F16-$C$15)/$C$16,0)/2+F15</f>
        <v>2468</v>
      </c>
    </row>
    <row r="19" spans="1:21" s="26" customFormat="1" ht="12.95" customHeight="1" thickTop="1" x14ac:dyDescent="0.2">
      <c r="E19" s="43" t="s">
        <v>31</v>
      </c>
      <c r="F19" s="49">
        <f ca="1">+$C$15+$C$16*F18-15018.5-$C$5/24</f>
        <v>45354.844629794497</v>
      </c>
    </row>
    <row r="20" spans="1:21" s="26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0" t="s">
        <v>14</v>
      </c>
      <c r="U20" s="52" t="s">
        <v>33</v>
      </c>
    </row>
    <row r="21" spans="1:21" s="26" customFormat="1" ht="12.95" customHeight="1" x14ac:dyDescent="0.2">
      <c r="A21" s="53" t="s">
        <v>57</v>
      </c>
      <c r="B21" s="54" t="s">
        <v>87</v>
      </c>
      <c r="C21" s="55">
        <v>25651.46</v>
      </c>
      <c r="D21" s="34"/>
      <c r="E21" s="26">
        <f t="shared" ref="E21:E31" si="0">+(C21-C$7)/C$8</f>
        <v>-361.9727947856673</v>
      </c>
      <c r="F21" s="26">
        <f t="shared" ref="F21:F31" si="1">ROUND(2*E21,0)/2</f>
        <v>-362</v>
      </c>
      <c r="G21" s="26">
        <f t="shared" ref="G21:G31" si="2">+C21-(C$7+F21*C$8)</f>
        <v>0.32639999999810243</v>
      </c>
      <c r="H21" s="26">
        <f t="shared" ref="H21:H31" si="3">+G21</f>
        <v>0.32639999999810243</v>
      </c>
      <c r="O21" s="26">
        <f t="shared" ref="O21:O31" ca="1" si="4">+C$11+C$12*$F21</f>
        <v>4.4427437668690194E-2</v>
      </c>
      <c r="Q21" s="56">
        <f t="shared" ref="Q21:Q31" si="5">+C21-15018.5</f>
        <v>10632.96</v>
      </c>
    </row>
    <row r="22" spans="1:21" s="26" customFormat="1" ht="12.95" customHeight="1" x14ac:dyDescent="0.2">
      <c r="A22" s="53" t="s">
        <v>57</v>
      </c>
      <c r="B22" s="54" t="s">
        <v>87</v>
      </c>
      <c r="C22" s="55">
        <v>26634.62</v>
      </c>
      <c r="D22" s="34"/>
      <c r="E22" s="26">
        <f t="shared" si="0"/>
        <v>-280.02708852530071</v>
      </c>
      <c r="F22" s="26">
        <f t="shared" si="1"/>
        <v>-280</v>
      </c>
      <c r="G22" s="26">
        <f t="shared" si="2"/>
        <v>-0.3250000000007276</v>
      </c>
      <c r="H22" s="26">
        <f t="shared" si="3"/>
        <v>-0.3250000000007276</v>
      </c>
      <c r="O22" s="26">
        <f t="shared" ca="1" si="4"/>
        <v>5.6525385121067945E-2</v>
      </c>
      <c r="Q22" s="56">
        <f t="shared" si="5"/>
        <v>11616.119999999999</v>
      </c>
    </row>
    <row r="23" spans="1:21" s="26" customFormat="1" ht="12.95" customHeight="1" x14ac:dyDescent="0.2">
      <c r="A23" s="53" t="s">
        <v>57</v>
      </c>
      <c r="B23" s="54" t="s">
        <v>87</v>
      </c>
      <c r="C23" s="55">
        <v>29634.48</v>
      </c>
      <c r="D23" s="34"/>
      <c r="E23" s="26">
        <f t="shared" si="0"/>
        <v>-29.99083157605207</v>
      </c>
      <c r="F23" s="26">
        <f t="shared" si="1"/>
        <v>-30</v>
      </c>
      <c r="G23" s="26">
        <f t="shared" si="2"/>
        <v>0.11000000000058208</v>
      </c>
      <c r="H23" s="26">
        <f t="shared" si="3"/>
        <v>0.11000000000058208</v>
      </c>
      <c r="O23" s="26">
        <f t="shared" ca="1" si="4"/>
        <v>9.3409371256365947E-2</v>
      </c>
      <c r="Q23" s="56">
        <f t="shared" si="5"/>
        <v>14615.98</v>
      </c>
    </row>
    <row r="24" spans="1:21" s="26" customFormat="1" ht="12.95" customHeight="1" x14ac:dyDescent="0.2">
      <c r="A24" s="53" t="s">
        <v>68</v>
      </c>
      <c r="B24" s="54" t="s">
        <v>87</v>
      </c>
      <c r="C24" s="55">
        <v>29647.27</v>
      </c>
      <c r="D24" s="34"/>
      <c r="E24" s="26">
        <f t="shared" si="0"/>
        <v>-28.924793918834364</v>
      </c>
      <c r="F24" s="26">
        <f t="shared" si="1"/>
        <v>-29</v>
      </c>
      <c r="G24" s="26">
        <f t="shared" si="2"/>
        <v>0.90230000000155997</v>
      </c>
      <c r="H24" s="26">
        <f t="shared" si="3"/>
        <v>0.90230000000155997</v>
      </c>
      <c r="O24" s="26">
        <f t="shared" ca="1" si="4"/>
        <v>9.3556907200907147E-2</v>
      </c>
      <c r="Q24" s="56">
        <f t="shared" si="5"/>
        <v>14628.77</v>
      </c>
    </row>
    <row r="25" spans="1:21" s="26" customFormat="1" ht="12.95" customHeight="1" x14ac:dyDescent="0.2">
      <c r="A25" s="53" t="s">
        <v>68</v>
      </c>
      <c r="B25" s="54" t="s">
        <v>87</v>
      </c>
      <c r="C25" s="55">
        <v>29670.37</v>
      </c>
      <c r="D25" s="34"/>
      <c r="E25" s="26">
        <f t="shared" si="0"/>
        <v>-26.99942488977058</v>
      </c>
      <c r="F25" s="26">
        <f t="shared" si="1"/>
        <v>-27</v>
      </c>
      <c r="G25" s="26">
        <f t="shared" si="2"/>
        <v>6.9000000003143214E-3</v>
      </c>
      <c r="H25" s="26">
        <f t="shared" si="3"/>
        <v>6.9000000003143214E-3</v>
      </c>
      <c r="O25" s="26">
        <f t="shared" ca="1" si="4"/>
        <v>9.3851979089989518E-2</v>
      </c>
      <c r="Q25" s="56">
        <f t="shared" si="5"/>
        <v>14651.869999999999</v>
      </c>
    </row>
    <row r="26" spans="1:21" s="26" customFormat="1" ht="12.95" customHeight="1" x14ac:dyDescent="0.2">
      <c r="A26" s="53" t="s">
        <v>68</v>
      </c>
      <c r="B26" s="54" t="s">
        <v>87</v>
      </c>
      <c r="C26" s="55">
        <v>29730.240000000002</v>
      </c>
      <c r="D26" s="34"/>
      <c r="E26" s="26">
        <f t="shared" si="0"/>
        <v>-22.009301782841533</v>
      </c>
      <c r="F26" s="26">
        <f t="shared" si="1"/>
        <v>-22</v>
      </c>
      <c r="G26" s="26">
        <f t="shared" si="2"/>
        <v>-0.11159999999654246</v>
      </c>
      <c r="H26" s="26">
        <f t="shared" si="3"/>
        <v>-0.11159999999654246</v>
      </c>
      <c r="O26" s="26">
        <f t="shared" ca="1" si="4"/>
        <v>9.4589658812695487E-2</v>
      </c>
      <c r="Q26" s="56">
        <f t="shared" si="5"/>
        <v>14711.740000000002</v>
      </c>
    </row>
    <row r="27" spans="1:21" s="26" customFormat="1" ht="12.95" customHeight="1" x14ac:dyDescent="0.2">
      <c r="A27" s="53" t="s">
        <v>68</v>
      </c>
      <c r="B27" s="54" t="s">
        <v>87</v>
      </c>
      <c r="C27" s="55">
        <v>29778.19</v>
      </c>
      <c r="D27" s="34"/>
      <c r="E27" s="26">
        <f t="shared" si="0"/>
        <v>-18.012702434633368</v>
      </c>
      <c r="F27" s="26">
        <f t="shared" si="1"/>
        <v>-18</v>
      </c>
      <c r="G27" s="26">
        <f t="shared" si="2"/>
        <v>-0.15239999999903375</v>
      </c>
      <c r="H27" s="26">
        <f t="shared" si="3"/>
        <v>-0.15239999999903375</v>
      </c>
      <c r="O27" s="26">
        <f t="shared" ca="1" si="4"/>
        <v>9.5179802590860257E-2</v>
      </c>
      <c r="Q27" s="56">
        <f t="shared" si="5"/>
        <v>14759.689999999999</v>
      </c>
    </row>
    <row r="28" spans="1:21" s="26" customFormat="1" ht="12.95" customHeight="1" x14ac:dyDescent="0.2">
      <c r="A28" s="26">
        <f>D14</f>
        <v>0</v>
      </c>
      <c r="C28" s="34">
        <f>C$7</f>
        <v>29994.300999999999</v>
      </c>
      <c r="D28" s="34" t="s">
        <v>13</v>
      </c>
      <c r="E28" s="26">
        <f t="shared" si="0"/>
        <v>0</v>
      </c>
      <c r="F28" s="26">
        <f t="shared" si="1"/>
        <v>0</v>
      </c>
      <c r="G28" s="26">
        <f t="shared" si="2"/>
        <v>0</v>
      </c>
      <c r="H28" s="26">
        <f t="shared" si="3"/>
        <v>0</v>
      </c>
      <c r="O28" s="26">
        <f t="shared" ca="1" si="4"/>
        <v>9.7835449592601709E-2</v>
      </c>
      <c r="Q28" s="56">
        <f t="shared" si="5"/>
        <v>14975.800999999999</v>
      </c>
    </row>
    <row r="29" spans="1:21" s="26" customFormat="1" ht="12.95" customHeight="1" x14ac:dyDescent="0.2">
      <c r="A29" s="53" t="s">
        <v>68</v>
      </c>
      <c r="B29" s="54" t="s">
        <v>87</v>
      </c>
      <c r="C29" s="55">
        <v>29994.33</v>
      </c>
      <c r="D29" s="34"/>
      <c r="E29" s="26">
        <f t="shared" si="0"/>
        <v>2.4171299500962769E-3</v>
      </c>
      <c r="F29" s="26">
        <f t="shared" si="1"/>
        <v>0</v>
      </c>
      <c r="G29" s="26">
        <f t="shared" si="2"/>
        <v>2.9000000002270099E-2</v>
      </c>
      <c r="H29" s="26">
        <f t="shared" si="3"/>
        <v>2.9000000002270099E-2</v>
      </c>
      <c r="O29" s="26">
        <f t="shared" ca="1" si="4"/>
        <v>9.7835449592601709E-2</v>
      </c>
      <c r="Q29" s="56">
        <f t="shared" si="5"/>
        <v>14975.830000000002</v>
      </c>
    </row>
    <row r="30" spans="1:21" s="26" customFormat="1" ht="12.95" customHeight="1" x14ac:dyDescent="0.2">
      <c r="A30" s="53" t="s">
        <v>68</v>
      </c>
      <c r="B30" s="54" t="s">
        <v>87</v>
      </c>
      <c r="C30" s="55">
        <v>30114.21</v>
      </c>
      <c r="D30" s="34"/>
      <c r="E30" s="26">
        <f t="shared" si="0"/>
        <v>9.9943322470139826</v>
      </c>
      <c r="F30" s="26">
        <f t="shared" si="1"/>
        <v>10</v>
      </c>
      <c r="G30" s="26">
        <f t="shared" si="2"/>
        <v>-6.7999999999301508E-2</v>
      </c>
      <c r="H30" s="26">
        <f t="shared" si="3"/>
        <v>-6.7999999999301508E-2</v>
      </c>
      <c r="O30" s="26">
        <f t="shared" ca="1" si="4"/>
        <v>9.9310809038013634E-2</v>
      </c>
      <c r="Q30" s="56">
        <f t="shared" si="5"/>
        <v>15095.71</v>
      </c>
    </row>
    <row r="31" spans="1:21" s="26" customFormat="1" ht="12.95" customHeight="1" x14ac:dyDescent="0.2">
      <c r="A31" s="53" t="s">
        <v>68</v>
      </c>
      <c r="B31" s="54" t="s">
        <v>87</v>
      </c>
      <c r="C31" s="55">
        <v>30762.41</v>
      </c>
      <c r="D31" s="34"/>
      <c r="E31" s="26">
        <f t="shared" si="0"/>
        <v>64.021354092867824</v>
      </c>
      <c r="F31" s="26">
        <f t="shared" si="1"/>
        <v>64</v>
      </c>
      <c r="G31" s="26">
        <f t="shared" si="2"/>
        <v>0.25619999999980791</v>
      </c>
      <c r="H31" s="26">
        <f t="shared" si="3"/>
        <v>0.25619999999980791</v>
      </c>
      <c r="O31" s="26">
        <f t="shared" ca="1" si="4"/>
        <v>0.107277750043238</v>
      </c>
      <c r="Q31" s="56">
        <f t="shared" si="5"/>
        <v>15743.91</v>
      </c>
    </row>
    <row r="32" spans="1:21" s="26" customFormat="1" ht="12.95" customHeight="1" x14ac:dyDescent="0.2">
      <c r="C32" s="34"/>
      <c r="D32" s="34"/>
      <c r="Q32" s="56"/>
    </row>
    <row r="33" spans="3:17" s="26" customFormat="1" ht="12.95" customHeight="1" x14ac:dyDescent="0.2">
      <c r="C33" s="34"/>
      <c r="D33" s="34"/>
      <c r="Q33" s="56"/>
    </row>
    <row r="34" spans="3:17" s="26" customFormat="1" ht="12.95" customHeight="1" x14ac:dyDescent="0.2">
      <c r="C34" s="34"/>
      <c r="D34" s="34"/>
    </row>
    <row r="35" spans="3:17" s="26" customFormat="1" ht="12.95" customHeight="1" x14ac:dyDescent="0.2">
      <c r="C35" s="34"/>
      <c r="D35" s="34"/>
    </row>
    <row r="36" spans="3:17" s="26" customFormat="1" ht="12.95" customHeight="1" x14ac:dyDescent="0.2">
      <c r="C36" s="34"/>
      <c r="D36" s="34"/>
    </row>
    <row r="37" spans="3:17" s="26" customFormat="1" ht="12.95" customHeight="1" x14ac:dyDescent="0.2">
      <c r="C37" s="34"/>
      <c r="D37" s="34"/>
    </row>
    <row r="38" spans="3:17" s="26" customFormat="1" ht="12.95" customHeight="1" x14ac:dyDescent="0.2">
      <c r="C38" s="34"/>
      <c r="D38" s="34"/>
    </row>
    <row r="39" spans="3:17" s="26" customFormat="1" ht="12.95" customHeight="1" x14ac:dyDescent="0.2">
      <c r="C39" s="34"/>
      <c r="D39" s="34"/>
    </row>
    <row r="40" spans="3:17" s="26" customFormat="1" ht="12.95" customHeight="1" x14ac:dyDescent="0.2">
      <c r="C40" s="34"/>
      <c r="D40" s="34"/>
    </row>
    <row r="41" spans="3:17" s="26" customFormat="1" ht="12.95" customHeight="1" x14ac:dyDescent="0.2">
      <c r="C41" s="34"/>
      <c r="D41" s="34"/>
    </row>
    <row r="42" spans="3:17" s="26" customFormat="1" ht="12.95" customHeight="1" x14ac:dyDescent="0.2">
      <c r="C42" s="34"/>
      <c r="D42" s="34"/>
    </row>
    <row r="43" spans="3:17" s="26" customFormat="1" ht="12.95" customHeight="1" x14ac:dyDescent="0.2">
      <c r="C43" s="34"/>
      <c r="D43" s="34"/>
    </row>
    <row r="44" spans="3:17" s="26" customFormat="1" ht="12.95" customHeight="1" x14ac:dyDescent="0.2">
      <c r="C44" s="34"/>
      <c r="D44" s="34"/>
    </row>
    <row r="45" spans="3:17" s="26" customFormat="1" ht="12.95" customHeight="1" x14ac:dyDescent="0.2">
      <c r="C45" s="34"/>
      <c r="D45" s="34"/>
    </row>
    <row r="46" spans="3:17" s="26" customFormat="1" ht="12.95" customHeight="1" x14ac:dyDescent="0.2">
      <c r="C46" s="34"/>
      <c r="D46" s="34"/>
    </row>
    <row r="47" spans="3:17" s="26" customFormat="1" ht="12.95" customHeight="1" x14ac:dyDescent="0.2">
      <c r="C47" s="34"/>
      <c r="D47" s="34"/>
    </row>
    <row r="48" spans="3:17" s="26" customFormat="1" ht="12.95" customHeight="1" x14ac:dyDescent="0.2">
      <c r="C48" s="34"/>
      <c r="D48" s="34"/>
    </row>
    <row r="49" spans="3:4" s="26" customFormat="1" ht="12.95" customHeight="1" x14ac:dyDescent="0.2">
      <c r="C49" s="34"/>
      <c r="D49" s="34"/>
    </row>
    <row r="50" spans="3:4" s="26" customFormat="1" ht="12.95" customHeight="1" x14ac:dyDescent="0.2">
      <c r="C50" s="34"/>
      <c r="D50" s="34"/>
    </row>
    <row r="51" spans="3:4" s="26" customFormat="1" ht="12.95" customHeight="1" x14ac:dyDescent="0.2">
      <c r="C51" s="34"/>
      <c r="D51" s="34"/>
    </row>
    <row r="52" spans="3:4" s="26" customFormat="1" ht="12.95" customHeight="1" x14ac:dyDescent="0.2">
      <c r="C52" s="34"/>
      <c r="D52" s="34"/>
    </row>
    <row r="53" spans="3:4" s="26" customFormat="1" ht="12.95" customHeight="1" x14ac:dyDescent="0.2">
      <c r="C53" s="34"/>
      <c r="D53" s="34"/>
    </row>
    <row r="54" spans="3:4" s="26" customFormat="1" ht="12.95" customHeight="1" x14ac:dyDescent="0.2">
      <c r="C54" s="34"/>
      <c r="D54" s="34"/>
    </row>
    <row r="55" spans="3:4" s="26" customFormat="1" ht="12.95" customHeight="1" x14ac:dyDescent="0.2">
      <c r="C55" s="34"/>
      <c r="D55" s="34"/>
    </row>
    <row r="56" spans="3:4" s="26" customFormat="1" ht="12.95" customHeight="1" x14ac:dyDescent="0.2">
      <c r="C56" s="34"/>
      <c r="D56" s="34"/>
    </row>
    <row r="57" spans="3:4" s="26" customFormat="1" ht="12.95" customHeight="1" x14ac:dyDescent="0.2">
      <c r="C57" s="34"/>
      <c r="D57" s="34"/>
    </row>
    <row r="58" spans="3:4" s="26" customFormat="1" ht="12.95" customHeight="1" x14ac:dyDescent="0.2">
      <c r="C58" s="34"/>
      <c r="D58" s="34"/>
    </row>
    <row r="59" spans="3:4" s="26" customFormat="1" ht="12.95" customHeight="1" x14ac:dyDescent="0.2">
      <c r="C59" s="34"/>
      <c r="D59" s="34"/>
    </row>
    <row r="60" spans="3:4" s="26" customFormat="1" ht="12.95" customHeight="1" x14ac:dyDescent="0.2">
      <c r="C60" s="34"/>
      <c r="D60" s="34"/>
    </row>
    <row r="61" spans="3:4" s="26" customFormat="1" ht="12.95" customHeight="1" x14ac:dyDescent="0.2">
      <c r="C61" s="34"/>
      <c r="D61" s="34"/>
    </row>
    <row r="62" spans="3:4" s="26" customFormat="1" ht="12.95" customHeight="1" x14ac:dyDescent="0.2">
      <c r="C62" s="34"/>
      <c r="D62" s="34"/>
    </row>
    <row r="63" spans="3:4" s="26" customFormat="1" ht="12.95" customHeight="1" x14ac:dyDescent="0.2">
      <c r="C63" s="34"/>
      <c r="D63" s="34"/>
    </row>
    <row r="64" spans="3:4" s="26" customFormat="1" ht="12.95" customHeight="1" x14ac:dyDescent="0.2">
      <c r="C64" s="34"/>
      <c r="D64" s="34"/>
    </row>
    <row r="65" spans="3:4" s="26" customFormat="1" ht="12.95" customHeight="1" x14ac:dyDescent="0.2">
      <c r="C65" s="34"/>
      <c r="D65" s="34"/>
    </row>
    <row r="66" spans="3:4" s="26" customFormat="1" ht="12.95" customHeight="1" x14ac:dyDescent="0.2">
      <c r="C66" s="34"/>
      <c r="D66" s="34"/>
    </row>
    <row r="67" spans="3:4" s="26" customFormat="1" ht="12.95" customHeight="1" x14ac:dyDescent="0.2">
      <c r="C67" s="34"/>
      <c r="D67" s="34"/>
    </row>
    <row r="68" spans="3:4" s="26" customFormat="1" ht="12.95" customHeight="1" x14ac:dyDescent="0.2">
      <c r="C68" s="34"/>
      <c r="D68" s="34"/>
    </row>
    <row r="69" spans="3:4" s="26" customFormat="1" ht="12.95" customHeight="1" x14ac:dyDescent="0.2">
      <c r="C69" s="34"/>
      <c r="D69" s="34"/>
    </row>
    <row r="70" spans="3:4" s="26" customFormat="1" ht="12.95" customHeight="1" x14ac:dyDescent="0.2">
      <c r="C70" s="34"/>
      <c r="D70" s="34"/>
    </row>
    <row r="71" spans="3:4" s="26" customFormat="1" ht="12.95" customHeight="1" x14ac:dyDescent="0.2">
      <c r="C71" s="34"/>
      <c r="D71" s="34"/>
    </row>
    <row r="72" spans="3:4" s="26" customFormat="1" ht="12.95" customHeight="1" x14ac:dyDescent="0.2">
      <c r="C72" s="34"/>
      <c r="D72" s="34"/>
    </row>
    <row r="73" spans="3:4" s="26" customFormat="1" ht="12.95" customHeight="1" x14ac:dyDescent="0.2">
      <c r="C73" s="34"/>
      <c r="D73" s="34"/>
    </row>
    <row r="74" spans="3:4" s="26" customFormat="1" ht="12.95" customHeight="1" x14ac:dyDescent="0.2">
      <c r="C74" s="34"/>
      <c r="D74" s="34"/>
    </row>
    <row r="75" spans="3:4" s="26" customFormat="1" ht="12.95" customHeight="1" x14ac:dyDescent="0.2">
      <c r="C75" s="34"/>
      <c r="D75" s="34"/>
    </row>
    <row r="76" spans="3:4" s="26" customFormat="1" ht="12.95" customHeight="1" x14ac:dyDescent="0.2">
      <c r="C76" s="34"/>
      <c r="D76" s="34"/>
    </row>
    <row r="77" spans="3:4" s="26" customFormat="1" ht="12.95" customHeight="1" x14ac:dyDescent="0.2">
      <c r="C77" s="34"/>
      <c r="D77" s="34"/>
    </row>
    <row r="78" spans="3:4" s="26" customFormat="1" ht="12.95" customHeight="1" x14ac:dyDescent="0.2">
      <c r="C78" s="34"/>
      <c r="D78" s="34"/>
    </row>
    <row r="79" spans="3:4" s="26" customFormat="1" ht="12.95" customHeight="1" x14ac:dyDescent="0.2">
      <c r="C79" s="34"/>
      <c r="D79" s="34"/>
    </row>
    <row r="80" spans="3:4" s="26" customFormat="1" ht="12.95" customHeight="1" x14ac:dyDescent="0.2">
      <c r="C80" s="34"/>
      <c r="D80" s="34"/>
    </row>
    <row r="81" spans="3:4" s="26" customFormat="1" ht="12.95" customHeight="1" x14ac:dyDescent="0.2">
      <c r="C81" s="34"/>
      <c r="D81" s="34"/>
    </row>
    <row r="82" spans="3:4" s="26" customFormat="1" ht="12.95" customHeight="1" x14ac:dyDescent="0.2">
      <c r="C82" s="34"/>
      <c r="D82" s="34"/>
    </row>
    <row r="83" spans="3:4" s="26" customFormat="1" ht="12.95" customHeight="1" x14ac:dyDescent="0.2">
      <c r="C83" s="34"/>
      <c r="D83" s="34"/>
    </row>
    <row r="84" spans="3:4" s="26" customFormat="1" ht="12.95" customHeight="1" x14ac:dyDescent="0.2">
      <c r="C84" s="34"/>
      <c r="D84" s="34"/>
    </row>
    <row r="85" spans="3:4" s="26" customFormat="1" ht="12.95" customHeight="1" x14ac:dyDescent="0.2">
      <c r="C85" s="34"/>
      <c r="D85" s="34"/>
    </row>
    <row r="86" spans="3:4" s="26" customFormat="1" ht="12.95" customHeight="1" x14ac:dyDescent="0.2">
      <c r="C86" s="34"/>
      <c r="D86" s="34"/>
    </row>
    <row r="87" spans="3:4" s="26" customFormat="1" ht="12.95" customHeight="1" x14ac:dyDescent="0.2">
      <c r="C87" s="34"/>
      <c r="D87" s="34"/>
    </row>
    <row r="88" spans="3:4" s="26" customFormat="1" ht="12.95" customHeight="1" x14ac:dyDescent="0.2">
      <c r="C88" s="34"/>
      <c r="D88" s="34"/>
    </row>
    <row r="89" spans="3:4" s="26" customFormat="1" ht="12.95" customHeight="1" x14ac:dyDescent="0.2">
      <c r="C89" s="34"/>
      <c r="D89" s="34"/>
    </row>
    <row r="90" spans="3:4" s="26" customFormat="1" ht="12.95" customHeight="1" x14ac:dyDescent="0.2">
      <c r="C90" s="34"/>
      <c r="D90" s="34"/>
    </row>
    <row r="91" spans="3:4" s="26" customFormat="1" ht="12.95" customHeight="1" x14ac:dyDescent="0.2">
      <c r="C91" s="34"/>
      <c r="D91" s="34"/>
    </row>
    <row r="92" spans="3:4" s="26" customFormat="1" ht="12.95" customHeight="1" x14ac:dyDescent="0.2">
      <c r="C92" s="34"/>
      <c r="D92" s="34"/>
    </row>
    <row r="93" spans="3:4" s="26" customFormat="1" ht="12.95" customHeight="1" x14ac:dyDescent="0.2">
      <c r="C93" s="34"/>
      <c r="D93" s="34"/>
    </row>
    <row r="94" spans="3:4" s="26" customFormat="1" ht="12.95" customHeight="1" x14ac:dyDescent="0.2">
      <c r="C94" s="34"/>
      <c r="D94" s="34"/>
    </row>
    <row r="95" spans="3:4" s="26" customFormat="1" ht="12.95" customHeight="1" x14ac:dyDescent="0.2">
      <c r="C95" s="34"/>
      <c r="D95" s="34"/>
    </row>
    <row r="96" spans="3:4" s="26" customFormat="1" ht="12.95" customHeight="1" x14ac:dyDescent="0.2">
      <c r="C96" s="34"/>
      <c r="D96" s="34"/>
    </row>
    <row r="97" spans="3:4" s="26" customFormat="1" ht="12.95" customHeight="1" x14ac:dyDescent="0.2">
      <c r="C97" s="34"/>
      <c r="D97" s="34"/>
    </row>
    <row r="98" spans="3:4" s="26" customFormat="1" ht="12.95" customHeight="1" x14ac:dyDescent="0.2">
      <c r="C98" s="34"/>
      <c r="D98" s="34"/>
    </row>
    <row r="99" spans="3:4" s="26" customFormat="1" ht="12.95" customHeight="1" x14ac:dyDescent="0.2">
      <c r="C99" s="34"/>
      <c r="D99" s="34"/>
    </row>
    <row r="100" spans="3:4" s="26" customFormat="1" ht="12.95" customHeight="1" x14ac:dyDescent="0.2">
      <c r="C100" s="34"/>
      <c r="D100" s="34"/>
    </row>
    <row r="101" spans="3:4" s="26" customFormat="1" ht="12.95" customHeight="1" x14ac:dyDescent="0.2">
      <c r="C101" s="34"/>
      <c r="D101" s="34"/>
    </row>
    <row r="102" spans="3:4" s="26" customFormat="1" ht="12.95" customHeight="1" x14ac:dyDescent="0.2">
      <c r="C102" s="34"/>
      <c r="D102" s="34"/>
    </row>
    <row r="103" spans="3:4" s="26" customFormat="1" ht="12.95" customHeight="1" x14ac:dyDescent="0.2">
      <c r="C103" s="34"/>
      <c r="D103" s="34"/>
    </row>
    <row r="104" spans="3:4" s="26" customFormat="1" ht="12.95" customHeight="1" x14ac:dyDescent="0.2">
      <c r="C104" s="34"/>
      <c r="D104" s="34"/>
    </row>
    <row r="105" spans="3:4" s="26" customFormat="1" ht="12.95" customHeight="1" x14ac:dyDescent="0.2">
      <c r="C105" s="34"/>
      <c r="D105" s="34"/>
    </row>
    <row r="106" spans="3:4" s="26" customFormat="1" ht="12.95" customHeight="1" x14ac:dyDescent="0.2">
      <c r="C106" s="34"/>
      <c r="D106" s="34"/>
    </row>
    <row r="107" spans="3:4" s="26" customFormat="1" ht="12.95" customHeight="1" x14ac:dyDescent="0.2">
      <c r="C107" s="34"/>
      <c r="D107" s="34"/>
    </row>
    <row r="108" spans="3:4" s="26" customFormat="1" ht="12.95" customHeight="1" x14ac:dyDescent="0.2">
      <c r="C108" s="34"/>
      <c r="D108" s="34"/>
    </row>
    <row r="109" spans="3:4" s="26" customFormat="1" ht="12.95" customHeight="1" x14ac:dyDescent="0.2">
      <c r="C109" s="34"/>
      <c r="D109" s="34"/>
    </row>
    <row r="110" spans="3:4" s="26" customFormat="1" ht="12.95" customHeight="1" x14ac:dyDescent="0.2">
      <c r="C110" s="34"/>
      <c r="D110" s="34"/>
    </row>
    <row r="111" spans="3:4" s="26" customFormat="1" ht="12.95" customHeight="1" x14ac:dyDescent="0.2">
      <c r="C111" s="34"/>
      <c r="D111" s="34"/>
    </row>
    <row r="112" spans="3:4" s="26" customFormat="1" ht="12.95" customHeight="1" x14ac:dyDescent="0.2">
      <c r="C112" s="34"/>
      <c r="D112" s="34"/>
    </row>
    <row r="113" spans="3:4" s="26" customFormat="1" ht="12.95" customHeight="1" x14ac:dyDescent="0.2">
      <c r="C113" s="34"/>
      <c r="D113" s="34"/>
    </row>
    <row r="114" spans="3:4" s="26" customFormat="1" ht="12.95" customHeight="1" x14ac:dyDescent="0.2">
      <c r="C114" s="34"/>
      <c r="D114" s="34"/>
    </row>
    <row r="115" spans="3:4" s="26" customFormat="1" ht="12.95" customHeight="1" x14ac:dyDescent="0.2">
      <c r="C115" s="34"/>
      <c r="D115" s="34"/>
    </row>
    <row r="116" spans="3:4" s="26" customFormat="1" ht="12.95" customHeight="1" x14ac:dyDescent="0.2">
      <c r="C116" s="34"/>
      <c r="D116" s="34"/>
    </row>
    <row r="117" spans="3:4" s="26" customFormat="1" ht="12.95" customHeight="1" x14ac:dyDescent="0.2">
      <c r="C117" s="34"/>
      <c r="D117" s="34"/>
    </row>
    <row r="118" spans="3:4" s="26" customFormat="1" ht="12.95" customHeight="1" x14ac:dyDescent="0.2">
      <c r="C118" s="34"/>
      <c r="D118" s="34"/>
    </row>
    <row r="119" spans="3:4" s="26" customFormat="1" ht="12.95" customHeight="1" x14ac:dyDescent="0.2">
      <c r="C119" s="34"/>
      <c r="D119" s="34"/>
    </row>
    <row r="120" spans="3:4" s="26" customFormat="1" ht="12.95" customHeight="1" x14ac:dyDescent="0.2">
      <c r="C120" s="34"/>
      <c r="D120" s="34"/>
    </row>
    <row r="121" spans="3:4" s="26" customFormat="1" ht="12.95" customHeight="1" x14ac:dyDescent="0.2">
      <c r="C121" s="34"/>
      <c r="D121" s="34"/>
    </row>
    <row r="122" spans="3:4" s="26" customFormat="1" ht="12.95" customHeight="1" x14ac:dyDescent="0.2">
      <c r="C122" s="34"/>
      <c r="D122" s="34"/>
    </row>
    <row r="123" spans="3:4" s="26" customFormat="1" ht="12.95" customHeight="1" x14ac:dyDescent="0.2">
      <c r="C123" s="34"/>
      <c r="D123" s="34"/>
    </row>
    <row r="124" spans="3:4" s="26" customFormat="1" ht="12.95" customHeight="1" x14ac:dyDescent="0.2">
      <c r="C124" s="34"/>
      <c r="D124" s="34"/>
    </row>
    <row r="125" spans="3:4" s="26" customFormat="1" ht="12.95" customHeight="1" x14ac:dyDescent="0.2">
      <c r="C125" s="34"/>
      <c r="D125" s="34"/>
    </row>
    <row r="126" spans="3:4" s="26" customFormat="1" ht="12.95" customHeight="1" x14ac:dyDescent="0.2">
      <c r="C126" s="34"/>
      <c r="D126" s="34"/>
    </row>
    <row r="127" spans="3:4" s="26" customFormat="1" ht="12.95" customHeight="1" x14ac:dyDescent="0.2">
      <c r="C127" s="34"/>
      <c r="D127" s="34"/>
    </row>
    <row r="128" spans="3:4" s="26" customFormat="1" ht="12.95" customHeight="1" x14ac:dyDescent="0.2">
      <c r="C128" s="34"/>
      <c r="D128" s="34"/>
    </row>
    <row r="129" spans="3:4" s="26" customFormat="1" ht="12.95" customHeight="1" x14ac:dyDescent="0.2">
      <c r="C129" s="34"/>
      <c r="D129" s="34"/>
    </row>
    <row r="130" spans="3:4" s="26" customFormat="1" ht="12.95" customHeight="1" x14ac:dyDescent="0.2">
      <c r="C130" s="34"/>
      <c r="D130" s="34"/>
    </row>
    <row r="131" spans="3:4" s="26" customFormat="1" ht="12.95" customHeight="1" x14ac:dyDescent="0.2">
      <c r="C131" s="34"/>
      <c r="D131" s="34"/>
    </row>
    <row r="132" spans="3:4" s="26" customFormat="1" ht="12.95" customHeight="1" x14ac:dyDescent="0.2">
      <c r="C132" s="34"/>
      <c r="D132" s="34"/>
    </row>
    <row r="133" spans="3:4" s="26" customFormat="1" ht="12.95" customHeight="1" x14ac:dyDescent="0.2">
      <c r="C133" s="34"/>
      <c r="D133" s="34"/>
    </row>
    <row r="134" spans="3:4" s="26" customFormat="1" ht="12.95" customHeight="1" x14ac:dyDescent="0.2">
      <c r="C134" s="34"/>
      <c r="D134" s="34"/>
    </row>
    <row r="135" spans="3:4" s="26" customFormat="1" ht="12.95" customHeight="1" x14ac:dyDescent="0.2">
      <c r="C135" s="34"/>
      <c r="D135" s="34"/>
    </row>
    <row r="136" spans="3:4" s="26" customFormat="1" ht="12.95" customHeight="1" x14ac:dyDescent="0.2">
      <c r="C136" s="34"/>
      <c r="D136" s="34"/>
    </row>
    <row r="137" spans="3:4" s="26" customFormat="1" ht="12.95" customHeight="1" x14ac:dyDescent="0.2">
      <c r="C137" s="34"/>
      <c r="D137" s="34"/>
    </row>
    <row r="138" spans="3:4" s="26" customFormat="1" ht="12.95" customHeight="1" x14ac:dyDescent="0.2">
      <c r="C138" s="34"/>
      <c r="D138" s="34"/>
    </row>
    <row r="139" spans="3:4" s="26" customFormat="1" ht="12.95" customHeight="1" x14ac:dyDescent="0.2">
      <c r="C139" s="34"/>
      <c r="D139" s="34"/>
    </row>
    <row r="140" spans="3:4" s="26" customFormat="1" ht="12.95" customHeight="1" x14ac:dyDescent="0.2">
      <c r="C140" s="34"/>
      <c r="D140" s="34"/>
    </row>
    <row r="141" spans="3:4" s="26" customFormat="1" ht="12.95" customHeight="1" x14ac:dyDescent="0.2">
      <c r="C141" s="34"/>
      <c r="D141" s="34"/>
    </row>
    <row r="142" spans="3:4" s="26" customFormat="1" ht="12.95" customHeight="1" x14ac:dyDescent="0.2">
      <c r="C142" s="34"/>
      <c r="D142" s="34"/>
    </row>
    <row r="143" spans="3:4" s="26" customFormat="1" ht="12.95" customHeight="1" x14ac:dyDescent="0.2">
      <c r="C143" s="34"/>
      <c r="D143" s="34"/>
    </row>
    <row r="144" spans="3:4" s="26" customFormat="1" ht="12.95" customHeight="1" x14ac:dyDescent="0.2">
      <c r="C144" s="34"/>
      <c r="D144" s="34"/>
    </row>
    <row r="145" spans="3:4" s="26" customFormat="1" ht="12.95" customHeight="1" x14ac:dyDescent="0.2">
      <c r="C145" s="34"/>
      <c r="D145" s="34"/>
    </row>
    <row r="146" spans="3:4" s="26" customFormat="1" ht="12.95" customHeight="1" x14ac:dyDescent="0.2">
      <c r="C146" s="34"/>
      <c r="D146" s="34"/>
    </row>
    <row r="147" spans="3:4" s="26" customFormat="1" ht="12.95" customHeight="1" x14ac:dyDescent="0.2">
      <c r="C147" s="34"/>
      <c r="D147" s="34"/>
    </row>
    <row r="148" spans="3:4" s="26" customFormat="1" ht="12.95" customHeight="1" x14ac:dyDescent="0.2">
      <c r="C148" s="34"/>
      <c r="D148" s="34"/>
    </row>
    <row r="149" spans="3:4" s="26" customFormat="1" ht="12.95" customHeight="1" x14ac:dyDescent="0.2">
      <c r="C149" s="34"/>
      <c r="D149" s="34"/>
    </row>
    <row r="150" spans="3:4" s="26" customFormat="1" ht="12.95" customHeight="1" x14ac:dyDescent="0.2">
      <c r="C150" s="34"/>
      <c r="D150" s="34"/>
    </row>
    <row r="151" spans="3:4" s="26" customFormat="1" ht="12.95" customHeight="1" x14ac:dyDescent="0.2">
      <c r="C151" s="34"/>
      <c r="D151" s="34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11" sqref="A11:C2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41</v>
      </c>
      <c r="I1" s="15" t="s">
        <v>42</v>
      </c>
      <c r="J1" s="16" t="s">
        <v>40</v>
      </c>
    </row>
    <row r="2" spans="1:16" x14ac:dyDescent="0.2">
      <c r="I2" s="17" t="s">
        <v>43</v>
      </c>
      <c r="J2" s="18" t="s">
        <v>39</v>
      </c>
    </row>
    <row r="3" spans="1:16" x14ac:dyDescent="0.2">
      <c r="A3" s="19" t="s">
        <v>44</v>
      </c>
      <c r="I3" s="17" t="s">
        <v>45</v>
      </c>
      <c r="J3" s="18" t="s">
        <v>37</v>
      </c>
    </row>
    <row r="4" spans="1:16" x14ac:dyDescent="0.2">
      <c r="I4" s="17" t="s">
        <v>46</v>
      </c>
      <c r="J4" s="18" t="s">
        <v>37</v>
      </c>
    </row>
    <row r="5" spans="1:16" ht="13.5" thickBot="1" x14ac:dyDescent="0.25">
      <c r="I5" s="20" t="s">
        <v>47</v>
      </c>
      <c r="J5" s="21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0" si="0">P11</f>
        <v> VSS 1.348 </v>
      </c>
      <c r="B11" s="2" t="str">
        <f t="shared" ref="B11:B20" si="1">IF(H11=INT(H11),"I","II")</f>
        <v>I</v>
      </c>
      <c r="C11" s="3">
        <f t="shared" ref="C11:C20" si="2">1*G11</f>
        <v>25651.46</v>
      </c>
      <c r="D11" s="4" t="str">
        <f t="shared" ref="D11:D20" si="3">VLOOKUP(F11,I$1:J$5,2,FALSE)</f>
        <v>vis</v>
      </c>
      <c r="E11" s="22">
        <f>VLOOKUP(C11,Active!C$21:E$973,3,FALSE)</f>
        <v>-361.9727947856673</v>
      </c>
      <c r="F11" s="2" t="s">
        <v>47</v>
      </c>
      <c r="G11" s="4" t="str">
        <f t="shared" ref="G11:G20" si="4">MID(I11,3,LEN(I11)-3)</f>
        <v>25651.46</v>
      </c>
      <c r="H11" s="3">
        <f t="shared" ref="H11:H20" si="5">1*K11</f>
        <v>-362</v>
      </c>
      <c r="I11" s="23" t="s">
        <v>52</v>
      </c>
      <c r="J11" s="24" t="s">
        <v>53</v>
      </c>
      <c r="K11" s="23">
        <v>-362</v>
      </c>
      <c r="L11" s="23" t="s">
        <v>54</v>
      </c>
      <c r="M11" s="24" t="s">
        <v>55</v>
      </c>
      <c r="N11" s="24"/>
      <c r="O11" s="25" t="s">
        <v>56</v>
      </c>
      <c r="P11" s="25" t="s">
        <v>57</v>
      </c>
    </row>
    <row r="12" spans="1:16" ht="12.75" customHeight="1" thickBot="1" x14ac:dyDescent="0.25">
      <c r="A12" s="3" t="str">
        <f t="shared" si="0"/>
        <v> VSS 1.348 </v>
      </c>
      <c r="B12" s="2" t="str">
        <f t="shared" si="1"/>
        <v>I</v>
      </c>
      <c r="C12" s="3">
        <f t="shared" si="2"/>
        <v>26634.62</v>
      </c>
      <c r="D12" s="4" t="str">
        <f t="shared" si="3"/>
        <v>vis</v>
      </c>
      <c r="E12" s="22">
        <f>VLOOKUP(C12,Active!C$21:E$973,3,FALSE)</f>
        <v>-280.02708852530071</v>
      </c>
      <c r="F12" s="2" t="s">
        <v>47</v>
      </c>
      <c r="G12" s="4" t="str">
        <f t="shared" si="4"/>
        <v>26634.62</v>
      </c>
      <c r="H12" s="3">
        <f t="shared" si="5"/>
        <v>-280</v>
      </c>
      <c r="I12" s="23" t="s">
        <v>58</v>
      </c>
      <c r="J12" s="24" t="s">
        <v>59</v>
      </c>
      <c r="K12" s="23">
        <v>-280</v>
      </c>
      <c r="L12" s="23" t="s">
        <v>60</v>
      </c>
      <c r="M12" s="24" t="s">
        <v>55</v>
      </c>
      <c r="N12" s="24"/>
      <c r="O12" s="25" t="s">
        <v>56</v>
      </c>
      <c r="P12" s="25" t="s">
        <v>57</v>
      </c>
    </row>
    <row r="13" spans="1:16" ht="12.75" customHeight="1" thickBot="1" x14ac:dyDescent="0.25">
      <c r="A13" s="3" t="str">
        <f t="shared" si="0"/>
        <v> VSS 1.348 </v>
      </c>
      <c r="B13" s="2" t="str">
        <f t="shared" si="1"/>
        <v>I</v>
      </c>
      <c r="C13" s="3">
        <f t="shared" si="2"/>
        <v>29634.48</v>
      </c>
      <c r="D13" s="4" t="str">
        <f t="shared" si="3"/>
        <v>vis</v>
      </c>
      <c r="E13" s="22">
        <f>VLOOKUP(C13,Active!C$21:E$973,3,FALSE)</f>
        <v>-29.99083157605207</v>
      </c>
      <c r="F13" s="2" t="s">
        <v>47</v>
      </c>
      <c r="G13" s="4" t="str">
        <f t="shared" si="4"/>
        <v>29634.48</v>
      </c>
      <c r="H13" s="3">
        <f t="shared" si="5"/>
        <v>-30</v>
      </c>
      <c r="I13" s="23" t="s">
        <v>61</v>
      </c>
      <c r="J13" s="24" t="s">
        <v>62</v>
      </c>
      <c r="K13" s="23">
        <v>-30</v>
      </c>
      <c r="L13" s="23" t="s">
        <v>63</v>
      </c>
      <c r="M13" s="24" t="s">
        <v>55</v>
      </c>
      <c r="N13" s="24"/>
      <c r="O13" s="25" t="s">
        <v>56</v>
      </c>
      <c r="P13" s="25" t="s">
        <v>57</v>
      </c>
    </row>
    <row r="14" spans="1:16" ht="12.75" customHeight="1" thickBot="1" x14ac:dyDescent="0.25">
      <c r="A14" s="3" t="str">
        <f t="shared" si="0"/>
        <v> AOLD 20.204 </v>
      </c>
      <c r="B14" s="2" t="str">
        <f t="shared" si="1"/>
        <v>I</v>
      </c>
      <c r="C14" s="3">
        <f t="shared" si="2"/>
        <v>29647.27</v>
      </c>
      <c r="D14" s="4" t="str">
        <f t="shared" si="3"/>
        <v>vis</v>
      </c>
      <c r="E14" s="22">
        <f>VLOOKUP(C14,Active!C$21:E$973,3,FALSE)</f>
        <v>-28.924793918834364</v>
      </c>
      <c r="F14" s="2" t="s">
        <v>47</v>
      </c>
      <c r="G14" s="4" t="str">
        <f t="shared" si="4"/>
        <v>29647.27</v>
      </c>
      <c r="H14" s="3">
        <f t="shared" si="5"/>
        <v>-29</v>
      </c>
      <c r="I14" s="23" t="s">
        <v>64</v>
      </c>
      <c r="J14" s="24" t="s">
        <v>65</v>
      </c>
      <c r="K14" s="23">
        <v>-29</v>
      </c>
      <c r="L14" s="23" t="s">
        <v>66</v>
      </c>
      <c r="M14" s="24" t="s">
        <v>55</v>
      </c>
      <c r="N14" s="24"/>
      <c r="O14" s="25" t="s">
        <v>67</v>
      </c>
      <c r="P14" s="25" t="s">
        <v>68</v>
      </c>
    </row>
    <row r="15" spans="1:16" ht="12.75" customHeight="1" thickBot="1" x14ac:dyDescent="0.25">
      <c r="A15" s="3" t="str">
        <f t="shared" si="0"/>
        <v> AOLD 20.204 </v>
      </c>
      <c r="B15" s="2" t="str">
        <f t="shared" si="1"/>
        <v>I</v>
      </c>
      <c r="C15" s="3">
        <f t="shared" si="2"/>
        <v>29670.37</v>
      </c>
      <c r="D15" s="4" t="str">
        <f t="shared" si="3"/>
        <v>vis</v>
      </c>
      <c r="E15" s="22">
        <f>VLOOKUP(C15,Active!C$21:E$973,3,FALSE)</f>
        <v>-26.99942488977058</v>
      </c>
      <c r="F15" s="2" t="s">
        <v>47</v>
      </c>
      <c r="G15" s="4" t="str">
        <f t="shared" si="4"/>
        <v>29670.37</v>
      </c>
      <c r="H15" s="3">
        <f t="shared" si="5"/>
        <v>-27</v>
      </c>
      <c r="I15" s="23" t="s">
        <v>69</v>
      </c>
      <c r="J15" s="24" t="s">
        <v>70</v>
      </c>
      <c r="K15" s="23">
        <v>-27</v>
      </c>
      <c r="L15" s="23" t="s">
        <v>71</v>
      </c>
      <c r="M15" s="24" t="s">
        <v>55</v>
      </c>
      <c r="N15" s="24"/>
      <c r="O15" s="25" t="s">
        <v>67</v>
      </c>
      <c r="P15" s="25" t="s">
        <v>68</v>
      </c>
    </row>
    <row r="16" spans="1:16" ht="12.75" customHeight="1" thickBot="1" x14ac:dyDescent="0.25">
      <c r="A16" s="3" t="str">
        <f t="shared" si="0"/>
        <v> AOLD 20.204 </v>
      </c>
      <c r="B16" s="2" t="str">
        <f t="shared" si="1"/>
        <v>I</v>
      </c>
      <c r="C16" s="3">
        <f t="shared" si="2"/>
        <v>29730.240000000002</v>
      </c>
      <c r="D16" s="4" t="str">
        <f t="shared" si="3"/>
        <v>vis</v>
      </c>
      <c r="E16" s="22">
        <f>VLOOKUP(C16,Active!C$21:E$973,3,FALSE)</f>
        <v>-22.009301782841533</v>
      </c>
      <c r="F16" s="2" t="s">
        <v>47</v>
      </c>
      <c r="G16" s="4" t="str">
        <f t="shared" si="4"/>
        <v>29730.24</v>
      </c>
      <c r="H16" s="3">
        <f t="shared" si="5"/>
        <v>-22</v>
      </c>
      <c r="I16" s="23" t="s">
        <v>72</v>
      </c>
      <c r="J16" s="24" t="s">
        <v>73</v>
      </c>
      <c r="K16" s="23">
        <v>-22</v>
      </c>
      <c r="L16" s="23" t="s">
        <v>74</v>
      </c>
      <c r="M16" s="24" t="s">
        <v>55</v>
      </c>
      <c r="N16" s="24"/>
      <c r="O16" s="25" t="s">
        <v>67</v>
      </c>
      <c r="P16" s="25" t="s">
        <v>68</v>
      </c>
    </row>
    <row r="17" spans="1:16" ht="12.75" customHeight="1" thickBot="1" x14ac:dyDescent="0.25">
      <c r="A17" s="3" t="str">
        <f t="shared" si="0"/>
        <v> AOLD 20.204 </v>
      </c>
      <c r="B17" s="2" t="str">
        <f t="shared" si="1"/>
        <v>I</v>
      </c>
      <c r="C17" s="3">
        <f t="shared" si="2"/>
        <v>29778.19</v>
      </c>
      <c r="D17" s="4" t="str">
        <f t="shared" si="3"/>
        <v>vis</v>
      </c>
      <c r="E17" s="22">
        <f>VLOOKUP(C17,Active!C$21:E$973,3,FALSE)</f>
        <v>-18.012702434633368</v>
      </c>
      <c r="F17" s="2" t="s">
        <v>47</v>
      </c>
      <c r="G17" s="4" t="str">
        <f t="shared" si="4"/>
        <v>29778.19</v>
      </c>
      <c r="H17" s="3">
        <f t="shared" si="5"/>
        <v>-18</v>
      </c>
      <c r="I17" s="23" t="s">
        <v>75</v>
      </c>
      <c r="J17" s="24" t="s">
        <v>76</v>
      </c>
      <c r="K17" s="23">
        <v>-18</v>
      </c>
      <c r="L17" s="23" t="s">
        <v>77</v>
      </c>
      <c r="M17" s="24" t="s">
        <v>55</v>
      </c>
      <c r="N17" s="24"/>
      <c r="O17" s="25" t="s">
        <v>67</v>
      </c>
      <c r="P17" s="25" t="s">
        <v>68</v>
      </c>
    </row>
    <row r="18" spans="1:16" ht="12.75" customHeight="1" thickBot="1" x14ac:dyDescent="0.25">
      <c r="A18" s="3" t="str">
        <f t="shared" si="0"/>
        <v> AOLD 20.204 </v>
      </c>
      <c r="B18" s="2" t="str">
        <f t="shared" si="1"/>
        <v>I</v>
      </c>
      <c r="C18" s="3">
        <f t="shared" si="2"/>
        <v>29994.33</v>
      </c>
      <c r="D18" s="4" t="str">
        <f t="shared" si="3"/>
        <v>vis</v>
      </c>
      <c r="E18" s="22">
        <f>VLOOKUP(C18,Active!C$21:E$973,3,FALSE)</f>
        <v>2.4171299500962769E-3</v>
      </c>
      <c r="F18" s="2" t="s">
        <v>47</v>
      </c>
      <c r="G18" s="4" t="str">
        <f t="shared" si="4"/>
        <v>29994.33</v>
      </c>
      <c r="H18" s="3">
        <f t="shared" si="5"/>
        <v>0</v>
      </c>
      <c r="I18" s="23" t="s">
        <v>78</v>
      </c>
      <c r="J18" s="24" t="s">
        <v>79</v>
      </c>
      <c r="K18" s="23">
        <v>0</v>
      </c>
      <c r="L18" s="23" t="s">
        <v>80</v>
      </c>
      <c r="M18" s="24" t="s">
        <v>55</v>
      </c>
      <c r="N18" s="24"/>
      <c r="O18" s="25" t="s">
        <v>67</v>
      </c>
      <c r="P18" s="25" t="s">
        <v>68</v>
      </c>
    </row>
    <row r="19" spans="1:16" ht="12.75" customHeight="1" thickBot="1" x14ac:dyDescent="0.25">
      <c r="A19" s="3" t="str">
        <f t="shared" si="0"/>
        <v> AOLD 20.204 </v>
      </c>
      <c r="B19" s="2" t="str">
        <f t="shared" si="1"/>
        <v>I</v>
      </c>
      <c r="C19" s="3">
        <f t="shared" si="2"/>
        <v>30114.21</v>
      </c>
      <c r="D19" s="4" t="str">
        <f t="shared" si="3"/>
        <v>vis</v>
      </c>
      <c r="E19" s="22">
        <f>VLOOKUP(C19,Active!C$21:E$973,3,FALSE)</f>
        <v>9.9943322470139826</v>
      </c>
      <c r="F19" s="2" t="s">
        <v>47</v>
      </c>
      <c r="G19" s="4" t="str">
        <f t="shared" si="4"/>
        <v>30114.21</v>
      </c>
      <c r="H19" s="3">
        <f t="shared" si="5"/>
        <v>10</v>
      </c>
      <c r="I19" s="23" t="s">
        <v>81</v>
      </c>
      <c r="J19" s="24" t="s">
        <v>82</v>
      </c>
      <c r="K19" s="23">
        <v>10</v>
      </c>
      <c r="L19" s="23" t="s">
        <v>83</v>
      </c>
      <c r="M19" s="24" t="s">
        <v>55</v>
      </c>
      <c r="N19" s="24"/>
      <c r="O19" s="25" t="s">
        <v>67</v>
      </c>
      <c r="P19" s="25" t="s">
        <v>68</v>
      </c>
    </row>
    <row r="20" spans="1:16" ht="12.75" customHeight="1" thickBot="1" x14ac:dyDescent="0.25">
      <c r="A20" s="3" t="str">
        <f t="shared" si="0"/>
        <v> AOLD 20.204 </v>
      </c>
      <c r="B20" s="2" t="str">
        <f t="shared" si="1"/>
        <v>I</v>
      </c>
      <c r="C20" s="3">
        <f t="shared" si="2"/>
        <v>30762.41</v>
      </c>
      <c r="D20" s="4" t="str">
        <f t="shared" si="3"/>
        <v>vis</v>
      </c>
      <c r="E20" s="22">
        <f>VLOOKUP(C20,Active!C$21:E$973,3,FALSE)</f>
        <v>64.021354092867824</v>
      </c>
      <c r="F20" s="2" t="s">
        <v>47</v>
      </c>
      <c r="G20" s="4" t="str">
        <f t="shared" si="4"/>
        <v>30762.41</v>
      </c>
      <c r="H20" s="3">
        <f t="shared" si="5"/>
        <v>64</v>
      </c>
      <c r="I20" s="23" t="s">
        <v>84</v>
      </c>
      <c r="J20" s="24" t="s">
        <v>85</v>
      </c>
      <c r="K20" s="23">
        <v>64</v>
      </c>
      <c r="L20" s="23" t="s">
        <v>86</v>
      </c>
      <c r="M20" s="24" t="s">
        <v>55</v>
      </c>
      <c r="N20" s="24"/>
      <c r="O20" s="25" t="s">
        <v>67</v>
      </c>
      <c r="P20" s="25" t="s">
        <v>68</v>
      </c>
    </row>
    <row r="21" spans="1:16" x14ac:dyDescent="0.2">
      <c r="B21" s="2"/>
      <c r="E21" s="22"/>
      <c r="F21" s="2"/>
    </row>
    <row r="22" spans="1:16" x14ac:dyDescent="0.2">
      <c r="B22" s="2"/>
      <c r="E22" s="22"/>
      <c r="F22" s="2"/>
    </row>
    <row r="23" spans="1:16" x14ac:dyDescent="0.2">
      <c r="B23" s="2"/>
      <c r="E23" s="22"/>
      <c r="F23" s="2"/>
    </row>
    <row r="24" spans="1:16" x14ac:dyDescent="0.2">
      <c r="B24" s="2"/>
      <c r="E24" s="22"/>
      <c r="F24" s="2"/>
    </row>
    <row r="25" spans="1:16" x14ac:dyDescent="0.2">
      <c r="B25" s="2"/>
      <c r="E25" s="22"/>
      <c r="F25" s="2"/>
    </row>
    <row r="26" spans="1:16" x14ac:dyDescent="0.2">
      <c r="B26" s="2"/>
      <c r="E26" s="22"/>
      <c r="F26" s="2"/>
    </row>
    <row r="27" spans="1:16" x14ac:dyDescent="0.2">
      <c r="B27" s="2"/>
      <c r="E27" s="22"/>
      <c r="F27" s="2"/>
    </row>
    <row r="28" spans="1:16" x14ac:dyDescent="0.2">
      <c r="B28" s="2"/>
      <c r="E28" s="22"/>
      <c r="F28" s="2"/>
    </row>
    <row r="29" spans="1:16" x14ac:dyDescent="0.2">
      <c r="B29" s="2"/>
      <c r="E29" s="22"/>
      <c r="F29" s="2"/>
    </row>
    <row r="30" spans="1:16" x14ac:dyDescent="0.2">
      <c r="B30" s="2"/>
      <c r="E30" s="22"/>
      <c r="F30" s="2"/>
    </row>
    <row r="31" spans="1:16" x14ac:dyDescent="0.2">
      <c r="B31" s="2"/>
      <c r="E31" s="22"/>
      <c r="F31" s="2"/>
    </row>
    <row r="32" spans="1:16" x14ac:dyDescent="0.2">
      <c r="B32" s="2"/>
      <c r="E32" s="22"/>
      <c r="F32" s="2"/>
    </row>
    <row r="33" spans="2:6" x14ac:dyDescent="0.2">
      <c r="B33" s="2"/>
      <c r="E33" s="22"/>
      <c r="F33" s="2"/>
    </row>
    <row r="34" spans="2:6" x14ac:dyDescent="0.2">
      <c r="B34" s="2"/>
      <c r="E34" s="22"/>
      <c r="F34" s="2"/>
    </row>
    <row r="35" spans="2:6" x14ac:dyDescent="0.2">
      <c r="B35" s="2"/>
      <c r="E35" s="22"/>
      <c r="F35" s="2"/>
    </row>
    <row r="36" spans="2:6" x14ac:dyDescent="0.2">
      <c r="B36" s="2"/>
      <c r="E36" s="22"/>
      <c r="F36" s="2"/>
    </row>
    <row r="37" spans="2:6" x14ac:dyDescent="0.2">
      <c r="B37" s="2"/>
      <c r="E37" s="22"/>
      <c r="F37" s="2"/>
    </row>
    <row r="38" spans="2:6" x14ac:dyDescent="0.2">
      <c r="B38" s="2"/>
      <c r="E38" s="22"/>
      <c r="F38" s="2"/>
    </row>
    <row r="39" spans="2:6" x14ac:dyDescent="0.2">
      <c r="B39" s="2"/>
      <c r="E39" s="22"/>
      <c r="F39" s="2"/>
    </row>
    <row r="40" spans="2:6" x14ac:dyDescent="0.2">
      <c r="B40" s="2"/>
      <c r="E40" s="22"/>
      <c r="F40" s="2"/>
    </row>
    <row r="41" spans="2:6" x14ac:dyDescent="0.2">
      <c r="B41" s="2"/>
      <c r="E41" s="22"/>
      <c r="F41" s="2"/>
    </row>
    <row r="42" spans="2:6" x14ac:dyDescent="0.2">
      <c r="B42" s="2"/>
      <c r="E42" s="22"/>
      <c r="F42" s="2"/>
    </row>
    <row r="43" spans="2:6" x14ac:dyDescent="0.2">
      <c r="B43" s="2"/>
      <c r="E43" s="22"/>
      <c r="F43" s="2"/>
    </row>
    <row r="44" spans="2:6" x14ac:dyDescent="0.2">
      <c r="B44" s="2"/>
      <c r="E44" s="22"/>
      <c r="F44" s="2"/>
    </row>
    <row r="45" spans="2:6" x14ac:dyDescent="0.2">
      <c r="B45" s="2"/>
      <c r="E45" s="22"/>
      <c r="F45" s="2"/>
    </row>
    <row r="46" spans="2:6" x14ac:dyDescent="0.2">
      <c r="B46" s="2"/>
      <c r="E46" s="2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2024-02-20T04:15:51Z</dcterms:modified>
</cp:coreProperties>
</file>