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BF404A-541B-4448-80A7-4714A1EBC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7" i="1" l="1"/>
  <c r="F77" i="1" s="1"/>
  <c r="G77" i="1" s="1"/>
  <c r="K77" i="1" s="1"/>
  <c r="Q77" i="1"/>
  <c r="E78" i="1"/>
  <c r="F78" i="1" s="1"/>
  <c r="G78" i="1" s="1"/>
  <c r="K78" i="1" s="1"/>
  <c r="Q78" i="1"/>
  <c r="Q76" i="1"/>
  <c r="Q75" i="1"/>
  <c r="Q70" i="1"/>
  <c r="C9" i="1"/>
  <c r="D9" i="1"/>
  <c r="Q58" i="1"/>
  <c r="Q57" i="1"/>
  <c r="Q56" i="1"/>
  <c r="Q55" i="1"/>
  <c r="Q54" i="1"/>
  <c r="Q53" i="1"/>
  <c r="Q52" i="1"/>
  <c r="Q51" i="1"/>
  <c r="Q50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6" i="2"/>
  <c r="C26" i="2"/>
  <c r="G25" i="2"/>
  <c r="C25" i="2"/>
  <c r="G24" i="2"/>
  <c r="C24" i="2"/>
  <c r="G23" i="2"/>
  <c r="C23" i="2"/>
  <c r="G64" i="2"/>
  <c r="C64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64" i="2"/>
  <c r="B64" i="2"/>
  <c r="D64" i="2"/>
  <c r="A64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1" i="2"/>
  <c r="D11" i="2"/>
  <c r="B11" i="2"/>
  <c r="A11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Q68" i="1"/>
  <c r="Q74" i="1"/>
  <c r="Q72" i="1"/>
  <c r="Q73" i="1"/>
  <c r="F16" i="1"/>
  <c r="F17" i="1" s="1"/>
  <c r="C17" i="1"/>
  <c r="Q71" i="1"/>
  <c r="Q59" i="1"/>
  <c r="Q60" i="1"/>
  <c r="Q61" i="1"/>
  <c r="Q62" i="1"/>
  <c r="Q63" i="1"/>
  <c r="Q64" i="1"/>
  <c r="Q65" i="1"/>
  <c r="Q66" i="1"/>
  <c r="Q67" i="1"/>
  <c r="Q69" i="1"/>
  <c r="C8" i="1"/>
  <c r="C7" i="1"/>
  <c r="E76" i="1"/>
  <c r="F76" i="1" s="1"/>
  <c r="G76" i="1" s="1"/>
  <c r="K76" i="1" s="1"/>
  <c r="Q49" i="1"/>
  <c r="E19" i="2"/>
  <c r="G46" i="1"/>
  <c r="H46" i="1" s="1"/>
  <c r="E44" i="1"/>
  <c r="F44" i="1"/>
  <c r="G44" i="1" s="1"/>
  <c r="H44" i="1" s="1"/>
  <c r="E36" i="1"/>
  <c r="E42" i="2" s="1"/>
  <c r="E28" i="1"/>
  <c r="F28" i="1" s="1"/>
  <c r="G28" i="1" s="1"/>
  <c r="H28" i="1" s="1"/>
  <c r="E54" i="1"/>
  <c r="F54" i="1" s="1"/>
  <c r="G54" i="1" s="1"/>
  <c r="I54" i="1" s="1"/>
  <c r="E73" i="1"/>
  <c r="F73" i="1"/>
  <c r="G73" i="1"/>
  <c r="J73" i="1" s="1"/>
  <c r="E65" i="1"/>
  <c r="E18" i="2" s="1"/>
  <c r="F65" i="1"/>
  <c r="E57" i="1"/>
  <c r="F57" i="1"/>
  <c r="G57" i="1" s="1"/>
  <c r="I57" i="1" s="1"/>
  <c r="E21" i="1"/>
  <c r="E27" i="2" s="1"/>
  <c r="F21" i="1"/>
  <c r="E41" i="1"/>
  <c r="F41" i="1" s="1"/>
  <c r="G41" i="1" s="1"/>
  <c r="H41" i="1" s="1"/>
  <c r="E33" i="1"/>
  <c r="E39" i="2" s="1"/>
  <c r="F33" i="1"/>
  <c r="G33" i="1" s="1"/>
  <c r="H33" i="1" s="1"/>
  <c r="E25" i="1"/>
  <c r="F25" i="1"/>
  <c r="E51" i="1"/>
  <c r="F51" i="1" s="1"/>
  <c r="G51" i="1" s="1"/>
  <c r="I51" i="1" s="1"/>
  <c r="E70" i="1"/>
  <c r="F70" i="1"/>
  <c r="G70" i="1" s="1"/>
  <c r="K70" i="1" s="1"/>
  <c r="E62" i="1"/>
  <c r="F62" i="1" s="1"/>
  <c r="G62" i="1" s="1"/>
  <c r="I62" i="1" s="1"/>
  <c r="E46" i="1"/>
  <c r="F46" i="1"/>
  <c r="E38" i="1"/>
  <c r="E44" i="2" s="1"/>
  <c r="F38" i="1"/>
  <c r="G38" i="1" s="1"/>
  <c r="H38" i="1" s="1"/>
  <c r="E30" i="1"/>
  <c r="F30" i="1" s="1"/>
  <c r="G30" i="1" s="1"/>
  <c r="H30" i="1" s="1"/>
  <c r="E22" i="1"/>
  <c r="F22" i="1"/>
  <c r="G22" i="1" s="1"/>
  <c r="H22" i="1" s="1"/>
  <c r="E48" i="1"/>
  <c r="F48" i="1" s="1"/>
  <c r="G48" i="1" s="1"/>
  <c r="H48" i="1" s="1"/>
  <c r="E67" i="1"/>
  <c r="F67" i="1"/>
  <c r="G67" i="1" s="1"/>
  <c r="J67" i="1" s="1"/>
  <c r="E59" i="1"/>
  <c r="F59" i="1"/>
  <c r="G59" i="1"/>
  <c r="I59" i="1" s="1"/>
  <c r="E43" i="1"/>
  <c r="F43" i="1"/>
  <c r="G43" i="1" s="1"/>
  <c r="H43" i="1" s="1"/>
  <c r="E35" i="1"/>
  <c r="F35" i="1"/>
  <c r="G35" i="1"/>
  <c r="H35" i="1" s="1"/>
  <c r="E27" i="1"/>
  <c r="F27" i="1"/>
  <c r="G27" i="1" s="1"/>
  <c r="H27" i="1" s="1"/>
  <c r="E53" i="1"/>
  <c r="F53" i="1" s="1"/>
  <c r="G53" i="1" s="1"/>
  <c r="I53" i="1" s="1"/>
  <c r="E72" i="1"/>
  <c r="E24" i="2" s="1"/>
  <c r="F72" i="1"/>
  <c r="G72" i="1" s="1"/>
  <c r="K72" i="1" s="1"/>
  <c r="E64" i="1"/>
  <c r="F64" i="1" s="1"/>
  <c r="G64" i="1" s="1"/>
  <c r="I64" i="1" s="1"/>
  <c r="E56" i="1"/>
  <c r="F56" i="1"/>
  <c r="G56" i="1" s="1"/>
  <c r="I56" i="1" s="1"/>
  <c r="E40" i="1"/>
  <c r="F40" i="1" s="1"/>
  <c r="G40" i="1" s="1"/>
  <c r="H40" i="1" s="1"/>
  <c r="E32" i="1"/>
  <c r="F32" i="1"/>
  <c r="G32" i="1" s="1"/>
  <c r="H32" i="1" s="1"/>
  <c r="E24" i="1"/>
  <c r="F24" i="1" s="1"/>
  <c r="G24" i="1" s="1"/>
  <c r="H24" i="1" s="1"/>
  <c r="E50" i="1"/>
  <c r="E55" i="2" s="1"/>
  <c r="F50" i="1"/>
  <c r="G50" i="1" s="1"/>
  <c r="I50" i="1" s="1"/>
  <c r="G71" i="1"/>
  <c r="J71" i="1" s="1"/>
  <c r="E69" i="1"/>
  <c r="F69" i="1"/>
  <c r="G69" i="1" s="1"/>
  <c r="I69" i="1" s="1"/>
  <c r="E61" i="1"/>
  <c r="F61" i="1"/>
  <c r="G61" i="1"/>
  <c r="I61" i="1" s="1"/>
  <c r="E45" i="1"/>
  <c r="F45" i="1"/>
  <c r="G45" i="1" s="1"/>
  <c r="H45" i="1" s="1"/>
  <c r="E37" i="1"/>
  <c r="F37" i="1" s="1"/>
  <c r="G37" i="1" s="1"/>
  <c r="H37" i="1" s="1"/>
  <c r="E29" i="1"/>
  <c r="F29" i="1"/>
  <c r="G29" i="1"/>
  <c r="H29" i="1" s="1"/>
  <c r="E55" i="1"/>
  <c r="F55" i="1"/>
  <c r="G55" i="1" s="1"/>
  <c r="I55" i="1" s="1"/>
  <c r="E74" i="1"/>
  <c r="E26" i="2" s="1"/>
  <c r="F74" i="1"/>
  <c r="G74" i="1" s="1"/>
  <c r="K74" i="1" s="1"/>
  <c r="E66" i="1"/>
  <c r="F66" i="1"/>
  <c r="G66" i="1" s="1"/>
  <c r="J66" i="1" s="1"/>
  <c r="E58" i="1"/>
  <c r="F58" i="1" s="1"/>
  <c r="G58" i="1" s="1"/>
  <c r="I58" i="1" s="1"/>
  <c r="E42" i="1"/>
  <c r="F42" i="1"/>
  <c r="G42" i="1" s="1"/>
  <c r="H42" i="1" s="1"/>
  <c r="E34" i="1"/>
  <c r="F34" i="1"/>
  <c r="G34" i="1" s="1"/>
  <c r="H34" i="1" s="1"/>
  <c r="E26" i="1"/>
  <c r="E32" i="2" s="1"/>
  <c r="E52" i="1"/>
  <c r="E57" i="2" s="1"/>
  <c r="F52" i="1"/>
  <c r="G52" i="1" s="1"/>
  <c r="I52" i="1" s="1"/>
  <c r="E71" i="1"/>
  <c r="F71" i="1"/>
  <c r="G65" i="1"/>
  <c r="I65" i="1" s="1"/>
  <c r="E63" i="1"/>
  <c r="F63" i="1"/>
  <c r="G63" i="1" s="1"/>
  <c r="I63" i="1" s="1"/>
  <c r="G21" i="1"/>
  <c r="H21" i="1" s="1"/>
  <c r="E47" i="1"/>
  <c r="F47" i="1"/>
  <c r="G47" i="1" s="1"/>
  <c r="H47" i="1" s="1"/>
  <c r="E39" i="1"/>
  <c r="F39" i="1"/>
  <c r="G39" i="1" s="1"/>
  <c r="H39" i="1" s="1"/>
  <c r="E31" i="1"/>
  <c r="F31" i="1"/>
  <c r="G31" i="1" s="1"/>
  <c r="H31" i="1" s="1"/>
  <c r="G25" i="1"/>
  <c r="H25" i="1"/>
  <c r="E23" i="1"/>
  <c r="F23" i="1"/>
  <c r="G23" i="1"/>
  <c r="H23" i="1" s="1"/>
  <c r="E49" i="1"/>
  <c r="E11" i="2" s="1"/>
  <c r="F49" i="1"/>
  <c r="G49" i="1" s="1"/>
  <c r="H49" i="1" s="1"/>
  <c r="E68" i="1"/>
  <c r="E21" i="2" s="1"/>
  <c r="E60" i="1"/>
  <c r="E13" i="2" s="1"/>
  <c r="F60" i="1"/>
  <c r="G60" i="1" s="1"/>
  <c r="I60" i="1" s="1"/>
  <c r="E75" i="1"/>
  <c r="F75" i="1"/>
  <c r="G75" i="1"/>
  <c r="K75" i="1" s="1"/>
  <c r="E22" i="2"/>
  <c r="E60" i="2"/>
  <c r="E45" i="2"/>
  <c r="E12" i="2"/>
  <c r="E38" i="2"/>
  <c r="E48" i="2"/>
  <c r="E25" i="2"/>
  <c r="E58" i="2"/>
  <c r="E61" i="2"/>
  <c r="E49" i="2"/>
  <c r="E20" i="2"/>
  <c r="E52" i="2"/>
  <c r="E64" i="2"/>
  <c r="E16" i="2"/>
  <c r="E29" i="2"/>
  <c r="E35" i="2"/>
  <c r="E53" i="2"/>
  <c r="E62" i="2"/>
  <c r="E50" i="2"/>
  <c r="E28" i="2"/>
  <c r="E40" i="2"/>
  <c r="E56" i="2"/>
  <c r="E43" i="2"/>
  <c r="E41" i="2"/>
  <c r="E33" i="2"/>
  <c r="E37" i="2"/>
  <c r="E36" i="2"/>
  <c r="E14" i="2"/>
  <c r="E23" i="2"/>
  <c r="E51" i="2"/>
  <c r="E31" i="2"/>
  <c r="E17" i="2" l="1"/>
  <c r="E54" i="2"/>
  <c r="F36" i="1"/>
  <c r="G36" i="1" s="1"/>
  <c r="H36" i="1" s="1"/>
  <c r="E15" i="2"/>
  <c r="E63" i="2"/>
  <c r="E46" i="2"/>
  <c r="E30" i="2"/>
  <c r="E59" i="2"/>
  <c r="E34" i="2"/>
  <c r="E47" i="2"/>
  <c r="F68" i="1"/>
  <c r="G68" i="1" s="1"/>
  <c r="I68" i="1" s="1"/>
  <c r="F26" i="1"/>
  <c r="G26" i="1" s="1"/>
  <c r="C11" i="1"/>
  <c r="C12" i="1"/>
  <c r="O28" i="1" l="1"/>
  <c r="O53" i="1"/>
  <c r="O56" i="1"/>
  <c r="O52" i="1"/>
  <c r="O43" i="1"/>
  <c r="O36" i="1"/>
  <c r="O41" i="1"/>
  <c r="O73" i="1"/>
  <c r="O40" i="1"/>
  <c r="O32" i="1"/>
  <c r="O54" i="1"/>
  <c r="O59" i="1"/>
  <c r="O77" i="1"/>
  <c r="O50" i="1"/>
  <c r="O38" i="1"/>
  <c r="O44" i="1"/>
  <c r="O21" i="1"/>
  <c r="O74" i="1"/>
  <c r="O71" i="1"/>
  <c r="O49" i="1"/>
  <c r="O45" i="1"/>
  <c r="O70" i="1"/>
  <c r="O48" i="1"/>
  <c r="O25" i="1"/>
  <c r="O60" i="1"/>
  <c r="C15" i="1"/>
  <c r="C18" i="1" s="1"/>
  <c r="O76" i="1"/>
  <c r="O66" i="1"/>
  <c r="O78" i="1"/>
  <c r="O46" i="1"/>
  <c r="O51" i="1"/>
  <c r="O29" i="1"/>
  <c r="O42" i="1"/>
  <c r="O34" i="1"/>
  <c r="O58" i="1"/>
  <c r="O69" i="1"/>
  <c r="O62" i="1"/>
  <c r="O37" i="1"/>
  <c r="O72" i="1"/>
  <c r="O61" i="1"/>
  <c r="O68" i="1"/>
  <c r="O24" i="1"/>
  <c r="O75" i="1"/>
  <c r="O27" i="1"/>
  <c r="O65" i="1"/>
  <c r="O57" i="1"/>
  <c r="O39" i="1"/>
  <c r="O30" i="1"/>
  <c r="O31" i="1"/>
  <c r="O23" i="1"/>
  <c r="O35" i="1"/>
  <c r="O67" i="1"/>
  <c r="O55" i="1"/>
  <c r="O63" i="1"/>
  <c r="O33" i="1"/>
  <c r="O64" i="1"/>
  <c r="O47" i="1"/>
  <c r="O22" i="1"/>
  <c r="O26" i="1"/>
  <c r="C16" i="1"/>
  <c r="D18" i="1" s="1"/>
  <c r="H26" i="1"/>
  <c r="F18" i="1" l="1"/>
  <c r="F19" i="1" s="1"/>
</calcChain>
</file>

<file path=xl/sharedStrings.xml><?xml version="1.0" encoding="utf-8"?>
<sst xmlns="http://schemas.openxmlformats.org/spreadsheetml/2006/main" count="581" uniqueCount="260">
  <si>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</si>
  <si>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</si>
  <si>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</si>
  <si>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</si>
  <si>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</si>
  <si>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</si>
  <si>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</si>
  <si>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</si>
  <si>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</si>
  <si>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</si>
  <si>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</si>
  <si>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</si>
  <si>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</si>
  <si>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</si>
  <si>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</si>
  <si>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</si>
  <si>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</si>
  <si>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</si>
  <si>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</si>
  <si>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</si>
  <si>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</si>
  <si>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</si>
  <si>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</si>
  <si>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</si>
  <si>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</si>
  <si>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</si>
  <si>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</si>
  <si>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</si>
  <si>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</si>
  <si>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</si>
  <si>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</si>
  <si>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</si>
  <si>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v</t>
  </si>
  <si>
    <t>BBSAG Bull.46</t>
  </si>
  <si>
    <t>Peter H</t>
  </si>
  <si>
    <t>BBSAG Bull.91</t>
  </si>
  <si>
    <t>BBSAG Bull.94</t>
  </si>
  <si>
    <t>BBSAG Bull.95</t>
  </si>
  <si>
    <t>BBSAG Bull.104</t>
  </si>
  <si>
    <t>phe</t>
  </si>
  <si>
    <t>IBVS 4009</t>
  </si>
  <si>
    <t>K</t>
  </si>
  <si>
    <t>IBVS 4194</t>
  </si>
  <si>
    <t>BBSAG Bull.117</t>
  </si>
  <si>
    <t>II</t>
  </si>
  <si>
    <t>EA/D:</t>
  </si>
  <si>
    <t># of data points:</t>
  </si>
  <si>
    <t>FS Mon / GSC 04825-02374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</si>
  <si>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</si>
  <si>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</si>
  <si>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</si>
  <si>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</si>
  <si>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</si>
  <si>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</si>
  <si>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</si>
  <si>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</si>
  <si>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</si>
  <si>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</si>
  <si>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</si>
  <si>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6010</t>
  </si>
  <si>
    <t>IBVS 6029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</si>
  <si>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</si>
  <si>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</si>
  <si>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</si>
  <si>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</si>
  <si>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</si>
  <si>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</si>
  <si>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</si>
  <si>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</si>
  <si>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</si>
  <si>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</si>
  <si>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</si>
  <si>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</si>
  <si>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2425516.648 </t>
  </si>
  <si>
    <t> 27.09.1928 03:33 </t>
  </si>
  <si>
    <t> -0.001 </t>
  </si>
  <si>
    <t>P </t>
  </si>
  <si>
    <t> L.Meinunger </t>
  </si>
  <si>
    <t> MVS 624 </t>
  </si>
  <si>
    <t>2427125.175 </t>
  </si>
  <si>
    <t> 21.02.1933 16:12 </t>
  </si>
  <si>
    <t> -0.027 </t>
  </si>
  <si>
    <t>V </t>
  </si>
  <si>
    <t> N.F.Florja </t>
  </si>
  <si>
    <t> PSMO 8.2 </t>
  </si>
  <si>
    <t>2427126.148 </t>
  </si>
  <si>
    <t> 22.02.1933 15:33 </t>
  </si>
  <si>
    <t> -0.006 </t>
  </si>
  <si>
    <t>2430764.435 </t>
  </si>
  <si>
    <t> 08.02.1943 22:26 </t>
  </si>
  <si>
    <t> -0.021 </t>
  </si>
  <si>
    <t>2430784.447 </t>
  </si>
  <si>
    <t> 28.02.1943 22:43 </t>
  </si>
  <si>
    <t>2431003.597 </t>
  </si>
  <si>
    <t> 06.10.1943 02:19 </t>
  </si>
  <si>
    <t> -0.046 </t>
  </si>
  <si>
    <t>2431449.615 </t>
  </si>
  <si>
    <t> 25.12.1944 02:45 </t>
  </si>
  <si>
    <t>2431472.474 </t>
  </si>
  <si>
    <t> 16.01.1945 23:22 </t>
  </si>
  <si>
    <t> -0.012 </t>
  </si>
  <si>
    <t>2431555.362 </t>
  </si>
  <si>
    <t> 09.04.1945 20:41 </t>
  </si>
  <si>
    <t> -0.030 </t>
  </si>
  <si>
    <t>2432827.597 </t>
  </si>
  <si>
    <t> 03.10.1948 02:19 </t>
  </si>
  <si>
    <t> 0.038 </t>
  </si>
  <si>
    <t>2432865.648 </t>
  </si>
  <si>
    <t> 10.11.1948 03:33 </t>
  </si>
  <si>
    <t> -0.028 </t>
  </si>
  <si>
    <t> R.Szafraniec </t>
  </si>
  <si>
    <t> AA 22.294 </t>
  </si>
  <si>
    <t>2432868.508 </t>
  </si>
  <si>
    <t> 13.11.1948 00:11 </t>
  </si>
  <si>
    <t>2432886.599 </t>
  </si>
  <si>
    <t> 01.12.1948 02:22 </t>
  </si>
  <si>
    <t> -0.042 </t>
  </si>
  <si>
    <t>2432888.547 </t>
  </si>
  <si>
    <t> 03.12.1948 01:07 </t>
  </si>
  <si>
    <t> 0.001 </t>
  </si>
  <si>
    <t>2432888.555 </t>
  </si>
  <si>
    <t> 03.12.1948 01:19 </t>
  </si>
  <si>
    <t> 0.009 </t>
  </si>
  <si>
    <t> J.Pagaczewski </t>
  </si>
  <si>
    <t> AA 27.154 </t>
  </si>
  <si>
    <t>2432889.508 </t>
  </si>
  <si>
    <t> 04.12.1948 00:11 </t>
  </si>
  <si>
    <t>2432890.445 </t>
  </si>
  <si>
    <t> 04.12.1948 22:40 </t>
  </si>
  <si>
    <t> -0.007 </t>
  </si>
  <si>
    <t>2432910.470 </t>
  </si>
  <si>
    <t> 24.12.1948 23:16 </t>
  </si>
  <si>
    <t> 0.006 </t>
  </si>
  <si>
    <t>2433211.585 </t>
  </si>
  <si>
    <t> 22.10.1949 02:02 </t>
  </si>
  <si>
    <t>2433336.420 </t>
  </si>
  <si>
    <t> 23.02.1950 22:04 </t>
  </si>
  <si>
    <t> -0.005 </t>
  </si>
  <si>
    <t>2433356.383 </t>
  </si>
  <si>
    <t> 15.03.1950 21:11 </t>
  </si>
  <si>
    <t> -0.054 </t>
  </si>
  <si>
    <t>2433357.362 </t>
  </si>
  <si>
    <t> 16.03.1950 20:41 </t>
  </si>
  <si>
    <t>2433595.622 </t>
  </si>
  <si>
    <t> 10.11.1950 02:55 </t>
  </si>
  <si>
    <t>2433596.555 </t>
  </si>
  <si>
    <t> 11.11.1950 01:19 </t>
  </si>
  <si>
    <t>2433742.356 </t>
  </si>
  <si>
    <t> 05.04.1951 20:32 </t>
  </si>
  <si>
    <t> -0.019 </t>
  </si>
  <si>
    <t>2434087.330 </t>
  </si>
  <si>
    <t> 15.03.1952 19:55 </t>
  </si>
  <si>
    <t>2434342.611 </t>
  </si>
  <si>
    <t> 26.11.1952 02:39 </t>
  </si>
  <si>
    <t> -0.113 </t>
  </si>
  <si>
    <t>2434452.271 </t>
  </si>
  <si>
    <t> 15.03.1953 18:30 </t>
  </si>
  <si>
    <t> -0.040 </t>
  </si>
  <si>
    <t>2434453.264 </t>
  </si>
  <si>
    <t> 16.03.1953 18:20 </t>
  </si>
  <si>
    <t> 0.000 </t>
  </si>
  <si>
    <t>2434454.217 </t>
  </si>
  <si>
    <t> 17.03.1953 17:12 </t>
  </si>
  <si>
    <t>2434471.337 </t>
  </si>
  <si>
    <t> 03.04.1953 20:05 </t>
  </si>
  <si>
    <t> -0.033 </t>
  </si>
  <si>
    <t>2434797.284 </t>
  </si>
  <si>
    <t> 23.02.1954 18:48 </t>
  </si>
  <si>
    <t> 0.011 </t>
  </si>
  <si>
    <t>2435052.596 </t>
  </si>
  <si>
    <t> 06.11.1954 02:18 </t>
  </si>
  <si>
    <t> -0.063 </t>
  </si>
  <si>
    <t>2435075.533 </t>
  </si>
  <si>
    <t> 29.11.1954 00:47 </t>
  </si>
  <si>
    <t> 0.003 </t>
  </si>
  <si>
    <t>2435162.253 </t>
  </si>
  <si>
    <t> 23.02.1955 18:04 </t>
  </si>
  <si>
    <t>2436229.492 </t>
  </si>
  <si>
    <t> 25.01.1958 23:48 </t>
  </si>
  <si>
    <t> -0.041 </t>
  </si>
  <si>
    <t>2437345.365 </t>
  </si>
  <si>
    <t> 14.02.1961 20:45 </t>
  </si>
  <si>
    <t>2437367.331 </t>
  </si>
  <si>
    <t> 08.03.1961 19:56 </t>
  </si>
  <si>
    <t>2442469.325 </t>
  </si>
  <si>
    <t> 25.02.1975 19:48 </t>
  </si>
  <si>
    <t> -0.020 </t>
  </si>
  <si>
    <t> R.Diethelm </t>
  </si>
  <si>
    <t> BBS 21 </t>
  </si>
  <si>
    <t>2444291.330 </t>
  </si>
  <si>
    <t> 21.02.1980 19:55 </t>
  </si>
  <si>
    <t> -0.025 </t>
  </si>
  <si>
    <t> BBS 46 </t>
  </si>
  <si>
    <t>2447528.466 </t>
  </si>
  <si>
    <t> 01.01.1989 23:11 </t>
  </si>
  <si>
    <t> H.Peter </t>
  </si>
  <si>
    <t> BBS 91 </t>
  </si>
  <si>
    <t>2447913.436 </t>
  </si>
  <si>
    <t> 21.01.1990 22:27 </t>
  </si>
  <si>
    <t> BBS 94 </t>
  </si>
  <si>
    <t>2447955.369 </t>
  </si>
  <si>
    <t> 04.03.1990 20:51 </t>
  </si>
  <si>
    <t> -0.017 </t>
  </si>
  <si>
    <t>2447996.348 </t>
  </si>
  <si>
    <t> 14.04.1990 20:21 </t>
  </si>
  <si>
    <t> -0.014 </t>
  </si>
  <si>
    <t> BBS 95 </t>
  </si>
  <si>
    <t>2449090.336 </t>
  </si>
  <si>
    <t> 12.04.1993 20:03 </t>
  </si>
  <si>
    <t> BBS 104 </t>
  </si>
  <si>
    <t>2449343.7953 </t>
  </si>
  <si>
    <t> 22.12.1993 07:05 </t>
  </si>
  <si>
    <t> -0.0154 </t>
  </si>
  <si>
    <t>E </t>
  </si>
  <si>
    <t>?</t>
  </si>
  <si>
    <t> C.Sandberg Lacy </t>
  </si>
  <si>
    <t>IBVS 4009 </t>
  </si>
  <si>
    <t>2449727.8277 </t>
  </si>
  <si>
    <t> 10.01.1995 07:51 </t>
  </si>
  <si>
    <t>IBVS 4194 </t>
  </si>
  <si>
    <t>2450502.560 </t>
  </si>
  <si>
    <t> 23.02.1997 01:26 </t>
  </si>
  <si>
    <t> -0.018 </t>
  </si>
  <si>
    <t> S.Cook </t>
  </si>
  <si>
    <t> JAAVSO 41;122 </t>
  </si>
  <si>
    <t>2450871.348 </t>
  </si>
  <si>
    <t> 26.02.1998 20:21 </t>
  </si>
  <si>
    <t> -0.016 </t>
  </si>
  <si>
    <t> BBS 117 </t>
  </si>
  <si>
    <t>2453706.3247 </t>
  </si>
  <si>
    <t> 01.12.2005 19:47 </t>
  </si>
  <si>
    <t> -0.0178 </t>
  </si>
  <si>
    <t> Nakajima </t>
  </si>
  <si>
    <t>VSB 44 </t>
  </si>
  <si>
    <t>2454514.4190 </t>
  </si>
  <si>
    <t> 17.02.2008 22:03 </t>
  </si>
  <si>
    <t> -0.0116 </t>
  </si>
  <si>
    <t>C </t>
  </si>
  <si>
    <t>-I</t>
  </si>
  <si>
    <t> F.Agerer </t>
  </si>
  <si>
    <t>BAVM 201 </t>
  </si>
  <si>
    <t>2455621.7271 </t>
  </si>
  <si>
    <t> 01.03.2011 05:27 </t>
  </si>
  <si>
    <t>11107</t>
  </si>
  <si>
    <t> -0.0128 </t>
  </si>
  <si>
    <t>IBVS 5992 </t>
  </si>
  <si>
    <t>2455629.3500 </t>
  </si>
  <si>
    <t> 08.03.2011 20:24 </t>
  </si>
  <si>
    <t>11111</t>
  </si>
  <si>
    <t> -0.0133 </t>
  </si>
  <si>
    <t>BAVM 220 </t>
  </si>
  <si>
    <t>2455987.6542 </t>
  </si>
  <si>
    <t> 01.03.2012 03:42 </t>
  </si>
  <si>
    <t>11299</t>
  </si>
  <si>
    <t> -0.0123 </t>
  </si>
  <si>
    <t>IBVS 6029 </t>
  </si>
  <si>
    <t>OEJV 0179</t>
  </si>
  <si>
    <t>Rc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</si>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</sst>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9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1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4" fontId="35" fillId="0" borderId="0" xfId="28" applyFont="1" applyBorder="1"/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4" fontId="35" fillId="0" borderId="0" xfId="2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Mon - O-C Diagr.</a:t>
            </a:r>
          </a:p>
        </c:rich>
      </c:tx>
      <c:layout>
        <c:manualLayout>
          <c:xMode val="edge"/>
          <c:yMode val="edge"/>
          <c:x val="0.372287145242070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-9.4800000078976154E-4</c:v>
                </c:pt>
                <c:pt idx="1">
                  <c:v>-2.6540000002569286E-2</c:v>
                </c:pt>
                <c:pt idx="2">
                  <c:v>-6.4740000016172417E-3</c:v>
                </c:pt>
                <c:pt idx="3">
                  <c:v>-2.1486000001459615E-2</c:v>
                </c:pt>
                <c:pt idx="4">
                  <c:v>-2.1100000001752051E-2</c:v>
                </c:pt>
                <c:pt idx="5">
                  <c:v>-4.5920000000478467E-2</c:v>
                </c:pt>
                <c:pt idx="6">
                  <c:v>-1.0320000001229346E-3</c:v>
                </c:pt>
                <c:pt idx="7">
                  <c:v>-1.2448000004951609E-2</c:v>
                </c:pt>
                <c:pt idx="8">
                  <c:v>-2.9706000001169741E-2</c:v>
                </c:pt>
                <c:pt idx="9">
                  <c:v>3.8403999998990912E-2</c:v>
                </c:pt>
                <c:pt idx="10">
                  <c:v>-2.7956000005360693E-2</c:v>
                </c:pt>
                <c:pt idx="11">
                  <c:v>-2.6757999999972526E-2</c:v>
                </c:pt>
                <c:pt idx="12">
                  <c:v>-4.1504000000713859E-2</c:v>
                </c:pt>
                <c:pt idx="13">
                  <c:v>6.2799999432172626E-4</c:v>
                </c:pt>
                <c:pt idx="14">
                  <c:v>8.6279999959515408E-3</c:v>
                </c:pt>
                <c:pt idx="15">
                  <c:v>8.6939999964670278E-3</c:v>
                </c:pt>
                <c:pt idx="16">
                  <c:v>-7.2400000062771142E-3</c:v>
                </c:pt>
                <c:pt idx="17">
                  <c:v>6.1459999997168779E-3</c:v>
                </c:pt>
                <c:pt idx="18">
                  <c:v>-5.9980000005452894E-3</c:v>
                </c:pt>
                <c:pt idx="19">
                  <c:v>-5.3520000074058771E-3</c:v>
                </c:pt>
                <c:pt idx="20">
                  <c:v>-5.3965999999491032E-2</c:v>
                </c:pt>
                <c:pt idx="21">
                  <c:v>-2.7900000000954606E-2</c:v>
                </c:pt>
                <c:pt idx="22">
                  <c:v>-1.4000000010128133E-3</c:v>
                </c:pt>
                <c:pt idx="23">
                  <c:v>-2.1334000004571863E-2</c:v>
                </c:pt>
                <c:pt idx="24">
                  <c:v>-1.9236000000091735E-2</c:v>
                </c:pt>
                <c:pt idx="25">
                  <c:v>-7.3439999978290871E-3</c:v>
                </c:pt>
                <c:pt idx="26">
                  <c:v>-0.11265600000479026</c:v>
                </c:pt>
                <c:pt idx="27">
                  <c:v>-4.0066000001388602E-2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B-4B21-84BB-7052CCC583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6.5999993239529431E-5</c:v>
                </c:pt>
                <c:pt idx="30">
                  <c:v>-3.2746000004408415E-2</c:v>
                </c:pt>
                <c:pt idx="31">
                  <c:v>1.0825999997905456E-2</c:v>
                </c:pt>
                <c:pt idx="32">
                  <c:v>-6.3486000006378163E-2</c:v>
                </c:pt>
                <c:pt idx="33">
                  <c:v>3.0980000010458753E-3</c:v>
                </c:pt>
                <c:pt idx="34">
                  <c:v>6.1039999927743338E-3</c:v>
                </c:pt>
                <c:pt idx="35">
                  <c:v>-4.097600000386592E-2</c:v>
                </c:pt>
                <c:pt idx="36">
                  <c:v>-5.369000000791857E-2</c:v>
                </c:pt>
                <c:pt idx="37">
                  <c:v>-5.172000004677102E-3</c:v>
                </c:pt>
                <c:pt idx="38">
                  <c:v>-1.980800000455929E-2</c:v>
                </c:pt>
                <c:pt idx="39">
                  <c:v>-2.4616000002424698E-2</c:v>
                </c:pt>
                <c:pt idx="40">
                  <c:v>-5.4139999992912635E-3</c:v>
                </c:pt>
                <c:pt idx="41">
                  <c:v>-2.0750000003317837E-2</c:v>
                </c:pt>
                <c:pt idx="42">
                  <c:v>-1.6846000005898532E-2</c:v>
                </c:pt>
                <c:pt idx="43">
                  <c:v>-1.4008000005560461E-2</c:v>
                </c:pt>
                <c:pt idx="44">
                  <c:v>5.7600000000093132E-3</c:v>
                </c:pt>
                <c:pt idx="47">
                  <c:v>-1.8428000003041234E-2</c:v>
                </c:pt>
                <c:pt idx="48">
                  <c:v>-1.5886000008322299E-2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B-4B21-84BB-7052CCC583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-1.5384000005724374E-2</c:v>
                </c:pt>
                <c:pt idx="46">
                  <c:v>-1.5385999999125488E-2</c:v>
                </c:pt>
                <c:pt idx="50">
                  <c:v>-1.1568000001716428E-2</c:v>
                </c:pt>
                <c:pt idx="52">
                  <c:v>-1.3348000000405591E-2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B-4B21-84BB-7052CCC583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9">
                  <c:v>-1.7835999999078922E-2</c:v>
                </c:pt>
                <c:pt idx="51">
                  <c:v>-1.2776000010489952E-2</c:v>
                </c:pt>
                <c:pt idx="53">
                  <c:v>-1.2332000005699228E-2</c:v>
                </c:pt>
                <c:pt idx="54">
                  <c:v>-7.8159999975468963E-3</c:v>
                </c:pt>
                <c:pt idx="55">
                  <c:v>-1.168399999733083E-2</c:v>
                </c:pt>
                <c:pt idx="56">
                  <c:v>-1.1413999985961709E-2</c:v>
                </c:pt>
                <c:pt idx="57">
                  <c:v>-1.1219999934837688E-2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B-4B21-84BB-7052CCC583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B-4B21-84BB-7052CCC583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7B-4B21-84BB-7052CCC583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7B-4B21-84BB-7052CCC583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-1.9748381355814748E-2</c:v>
                </c:pt>
                <c:pt idx="1">
                  <c:v>-1.9395490705816545E-2</c:v>
                </c:pt>
                <c:pt idx="2">
                  <c:v>-1.9395281647374606E-2</c:v>
                </c:pt>
                <c:pt idx="3">
                  <c:v>-1.8597096516039812E-2</c:v>
                </c:pt>
                <c:pt idx="4">
                  <c:v>-1.8592706288759028E-2</c:v>
                </c:pt>
                <c:pt idx="5">
                  <c:v>-1.8544622847112353E-2</c:v>
                </c:pt>
                <c:pt idx="6">
                  <c:v>-1.8446783496283467E-2</c:v>
                </c:pt>
                <c:pt idx="7">
                  <c:v>-1.844176609367686E-2</c:v>
                </c:pt>
                <c:pt idx="8">
                  <c:v>-1.8423578009227899E-2</c:v>
                </c:pt>
                <c:pt idx="9">
                  <c:v>-1.8144484989235245E-2</c:v>
                </c:pt>
                <c:pt idx="10">
                  <c:v>-1.8136122651557562E-2</c:v>
                </c:pt>
                <c:pt idx="11">
                  <c:v>-1.8135495476231736E-2</c:v>
                </c:pt>
                <c:pt idx="12">
                  <c:v>-1.8131523365834838E-2</c:v>
                </c:pt>
                <c:pt idx="13">
                  <c:v>-1.8131105248950955E-2</c:v>
                </c:pt>
                <c:pt idx="14">
                  <c:v>-1.8131105248950955E-2</c:v>
                </c:pt>
                <c:pt idx="15">
                  <c:v>-1.8130896190509012E-2</c:v>
                </c:pt>
                <c:pt idx="16">
                  <c:v>-1.8130687132067069E-2</c:v>
                </c:pt>
                <c:pt idx="17">
                  <c:v>-1.8126296904786288E-2</c:v>
                </c:pt>
                <c:pt idx="18">
                  <c:v>-1.8060234437132595E-2</c:v>
                </c:pt>
                <c:pt idx="19">
                  <c:v>-1.8032847781238183E-2</c:v>
                </c:pt>
                <c:pt idx="20">
                  <c:v>-1.8028457553957402E-2</c:v>
                </c:pt>
                <c:pt idx="21">
                  <c:v>-1.8028248495515459E-2</c:v>
                </c:pt>
                <c:pt idx="22">
                  <c:v>-1.7975983885029943E-2</c:v>
                </c:pt>
                <c:pt idx="23">
                  <c:v>-1.7975774826588003E-2</c:v>
                </c:pt>
                <c:pt idx="24">
                  <c:v>-1.7943788884970866E-2</c:v>
                </c:pt>
                <c:pt idx="25">
                  <c:v>-1.7868109728987839E-2</c:v>
                </c:pt>
                <c:pt idx="26">
                  <c:v>-1.7812082066547368E-2</c:v>
                </c:pt>
                <c:pt idx="27">
                  <c:v>-1.7788040345724031E-2</c:v>
                </c:pt>
                <c:pt idx="28">
                  <c:v>-1.7787831287282087E-2</c:v>
                </c:pt>
                <c:pt idx="29">
                  <c:v>-1.7787622228840144E-2</c:v>
                </c:pt>
                <c:pt idx="30">
                  <c:v>-1.778385917688519E-2</c:v>
                </c:pt>
                <c:pt idx="31">
                  <c:v>-1.7712361189741004E-2</c:v>
                </c:pt>
                <c:pt idx="32">
                  <c:v>-1.7656333527300529E-2</c:v>
                </c:pt>
                <c:pt idx="33">
                  <c:v>-1.7651316124693922E-2</c:v>
                </c:pt>
                <c:pt idx="34">
                  <c:v>-1.7632291806477192E-2</c:v>
                </c:pt>
                <c:pt idx="35">
                  <c:v>-1.7398146351502084E-2</c:v>
                </c:pt>
                <c:pt idx="36">
                  <c:v>-1.7153338915987928E-2</c:v>
                </c:pt>
                <c:pt idx="37">
                  <c:v>-1.7148530571823261E-2</c:v>
                </c:pt>
                <c:pt idx="38">
                  <c:v>-1.6029231673665458E-2</c:v>
                </c:pt>
                <c:pt idx="39">
                  <c:v>-1.5629511932672237E-2</c:v>
                </c:pt>
                <c:pt idx="40">
                  <c:v>-1.4919340405395051E-2</c:v>
                </c:pt>
                <c:pt idx="41">
                  <c:v>-1.4834880794850458E-2</c:v>
                </c:pt>
                <c:pt idx="42">
                  <c:v>-1.4825682223405008E-2</c:v>
                </c:pt>
                <c:pt idx="43">
                  <c:v>-1.4816692710401499E-2</c:v>
                </c:pt>
                <c:pt idx="44">
                  <c:v>-1.4576693619052011E-2</c:v>
                </c:pt>
                <c:pt idx="45">
                  <c:v>-1.4521084073495422E-2</c:v>
                </c:pt>
                <c:pt idx="46">
                  <c:v>-1.4436833521392772E-2</c:v>
                </c:pt>
                <c:pt idx="47">
                  <c:v>-1.4266869008093874E-2</c:v>
                </c:pt>
                <c:pt idx="48">
                  <c:v>-1.4185963391062296E-2</c:v>
                </c:pt>
                <c:pt idx="49">
                  <c:v>-1.3564014526284661E-2</c:v>
                </c:pt>
                <c:pt idx="50">
                  <c:v>-1.3386732967517793E-2</c:v>
                </c:pt>
                <c:pt idx="51">
                  <c:v>-1.3143807057981117E-2</c:v>
                </c:pt>
                <c:pt idx="52">
                  <c:v>-1.3142134590445581E-2</c:v>
                </c:pt>
                <c:pt idx="53">
                  <c:v>-1.3063528616275365E-2</c:v>
                </c:pt>
                <c:pt idx="54">
                  <c:v>-1.2840672317165125E-2</c:v>
                </c:pt>
                <c:pt idx="55">
                  <c:v>-1.2754540239084997E-2</c:v>
                </c:pt>
                <c:pt idx="56">
                  <c:v>-1.2274751114827964E-2</c:v>
                </c:pt>
                <c:pt idx="57">
                  <c:v>-1.2178793289976557E-2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7B-4B21-84BB-7052CCC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09704"/>
        <c:axId val="1"/>
      </c:scatterChart>
      <c:valAx>
        <c:axId val="62580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BE8FCA-971B-DFA1-4E64-1E9908BC3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4194" TargetMode="External"/><Relationship Id="rId1" Type="http://schemas.openxmlformats.org/officeDocument/2006/relationships/hyperlink" Target="http://www.konkoly.hu/cgi-bin/IBVS?4009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4" ySplit="22" topLeftCell="O6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s="8" t="s">
        <v>45</v>
      </c>
    </row>
    <row r="4" spans="1:6" ht="14.25" thickTop="1" thickBot="1" x14ac:dyDescent="0.25">
      <c r="A4" s="5" t="s">
        <v>1</v>
      </c>
      <c r="C4" s="2">
        <v>34453.264000000003</v>
      </c>
      <c r="D4" s="3">
        <v>1.9058679999999999</v>
      </c>
    </row>
    <row r="5" spans="1:6" ht="13.5" thickTop="1" x14ac:dyDescent="0.2">
      <c r="A5" s="14" t="s">
        <v>50</v>
      </c>
      <c r="B5" s="15"/>
      <c r="C5" s="16">
        <v>-9.5</v>
      </c>
      <c r="D5" s="15" t="s">
        <v>51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34453.264000000003</v>
      </c>
    </row>
    <row r="8" spans="1:6" x14ac:dyDescent="0.2">
      <c r="A8" t="s">
        <v>4</v>
      </c>
      <c r="C8">
        <f>+D4</f>
        <v>1.9058679999999999</v>
      </c>
    </row>
    <row r="9" spans="1:6" x14ac:dyDescent="0.2">
      <c r="A9" s="30" t="s">
        <v>55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INTERCEPT(INDIRECT($D$9):G992,INDIRECT($C$9):F992)</f>
        <v>-1.7787831287282087E-2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SLOPE(INDIRECT($D$9):G992,INDIRECT($C$9):F992)</f>
        <v>4.1811688388412453E-7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1" t="s">
        <v>19</v>
      </c>
      <c r="B15" s="15"/>
      <c r="C15" s="22">
        <f ca="1">(C7+C11)+(C8+C12)*INT(MAX(F21:F3533))</f>
        <v>60020.471041206707</v>
      </c>
      <c r="E15" s="23" t="s">
        <v>56</v>
      </c>
      <c r="F15" s="16">
        <v>1</v>
      </c>
    </row>
    <row r="16" spans="1:6" x14ac:dyDescent="0.2">
      <c r="A16" s="25" t="s">
        <v>5</v>
      </c>
      <c r="B16" s="15"/>
      <c r="C16" s="26">
        <f ca="1">+C8+C12</f>
        <v>1.9058684181168837</v>
      </c>
      <c r="E16" s="23" t="s">
        <v>52</v>
      </c>
      <c r="F16" s="24">
        <f ca="1">NOW()+15018.5+$C$5/24</f>
        <v>60360.723210069445</v>
      </c>
    </row>
    <row r="17" spans="1:17" ht="13.5" thickBot="1" x14ac:dyDescent="0.25">
      <c r="A17" s="23" t="s">
        <v>46</v>
      </c>
      <c r="B17" s="15"/>
      <c r="C17" s="15">
        <f>COUNT(C21:C2191)</f>
        <v>58</v>
      </c>
      <c r="E17" s="23" t="s">
        <v>57</v>
      </c>
      <c r="F17" s="24">
        <f ca="1">ROUND(2*(F16-$C$7)/$C$8,0)/2+F15</f>
        <v>13594.5</v>
      </c>
    </row>
    <row r="18" spans="1:17" ht="14.25" thickTop="1" thickBot="1" x14ac:dyDescent="0.25">
      <c r="A18" s="25" t="s">
        <v>6</v>
      </c>
      <c r="B18" s="15"/>
      <c r="C18" s="28">
        <f ca="1">+C15</f>
        <v>60020.471041206707</v>
      </c>
      <c r="D18" s="29">
        <f ca="1">+C16</f>
        <v>1.9058684181168837</v>
      </c>
      <c r="E18" s="23" t="s">
        <v>53</v>
      </c>
      <c r="F18" s="20">
        <f ca="1">ROUND(2*(F16-$C$15)/$C$16,0)/2+F15</f>
        <v>179.5</v>
      </c>
    </row>
    <row r="19" spans="1:17" ht="13.5" thickTop="1" x14ac:dyDescent="0.2">
      <c r="E19" s="23" t="s">
        <v>54</v>
      </c>
      <c r="F19" s="27">
        <f ca="1">+$C$15+$C$16*F18-15018.5-$C$5/24</f>
        <v>45344.470255592023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69</v>
      </c>
      <c r="I20" s="7" t="s">
        <v>72</v>
      </c>
      <c r="J20" s="7" t="s">
        <v>66</v>
      </c>
      <c r="K20" s="7" t="s">
        <v>64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s="10" customFormat="1" ht="12.75" customHeight="1" x14ac:dyDescent="0.2">
      <c r="A21" s="49" t="s">
        <v>78</v>
      </c>
      <c r="B21" s="51" t="s">
        <v>49</v>
      </c>
      <c r="C21" s="50">
        <v>25516.648000000001</v>
      </c>
      <c r="D21" s="11"/>
      <c r="E21" s="10">
        <f t="shared" ref="E21:E52" si="0">+(C21-C$7)/C$8</f>
        <v>-4689.0004974111544</v>
      </c>
      <c r="F21" s="10">
        <f t="shared" ref="F21:F52" si="1">ROUND(2*E21,0)/2</f>
        <v>-4689</v>
      </c>
      <c r="G21" s="10">
        <f t="shared" ref="G21:G52" si="2">+C21-(C$7+F21*C$8)</f>
        <v>-9.4800000078976154E-4</v>
      </c>
      <c r="H21" s="10">
        <f t="shared" ref="H21:H49" si="3">+G21</f>
        <v>-9.4800000078976154E-4</v>
      </c>
      <c r="O21" s="10">
        <f t="shared" ref="O21:O52" ca="1" si="4">+C$11+C$12*$F21</f>
        <v>-1.9748381355814748E-2</v>
      </c>
      <c r="Q21" s="12">
        <f t="shared" ref="Q21:Q52" si="5">+C21-15018.5</f>
        <v>10498.148000000001</v>
      </c>
    </row>
    <row r="22" spans="1:17" s="10" customFormat="1" ht="12.75" customHeight="1" x14ac:dyDescent="0.2">
      <c r="A22" s="49" t="s">
        <v>84</v>
      </c>
      <c r="B22" s="51" t="s">
        <v>49</v>
      </c>
      <c r="C22" s="50">
        <v>27125.174999999999</v>
      </c>
      <c r="D22" s="11"/>
      <c r="E22" s="10">
        <f t="shared" si="0"/>
        <v>-3845.0139254135142</v>
      </c>
      <c r="F22" s="10">
        <f t="shared" si="1"/>
        <v>-3845</v>
      </c>
      <c r="G22" s="10">
        <f t="shared" si="2"/>
        <v>-2.6540000002569286E-2</v>
      </c>
      <c r="H22" s="10">
        <f t="shared" si="3"/>
        <v>-2.6540000002569286E-2</v>
      </c>
      <c r="O22" s="10">
        <f t="shared" ca="1" si="4"/>
        <v>-1.9395490705816545E-2</v>
      </c>
      <c r="Q22" s="12">
        <f t="shared" si="5"/>
        <v>12106.674999999999</v>
      </c>
    </row>
    <row r="23" spans="1:17" s="10" customFormat="1" ht="12.75" customHeight="1" x14ac:dyDescent="0.2">
      <c r="A23" s="49" t="s">
        <v>84</v>
      </c>
      <c r="B23" s="51" t="s">
        <v>44</v>
      </c>
      <c r="C23" s="50">
        <v>27126.148000000001</v>
      </c>
      <c r="D23" s="11"/>
      <c r="E23" s="10">
        <f t="shared" si="0"/>
        <v>-3844.5033968774346</v>
      </c>
      <c r="F23" s="10">
        <f t="shared" si="1"/>
        <v>-3844.5</v>
      </c>
      <c r="G23" s="10">
        <f t="shared" si="2"/>
        <v>-6.4740000016172417E-3</v>
      </c>
      <c r="H23" s="10">
        <f t="shared" si="3"/>
        <v>-6.4740000016172417E-3</v>
      </c>
      <c r="O23" s="10">
        <f t="shared" ca="1" si="4"/>
        <v>-1.9395281647374606E-2</v>
      </c>
      <c r="Q23" s="12">
        <f t="shared" si="5"/>
        <v>12107.648000000001</v>
      </c>
    </row>
    <row r="24" spans="1:17" s="10" customFormat="1" ht="12.75" customHeight="1" x14ac:dyDescent="0.2">
      <c r="A24" s="49" t="s">
        <v>78</v>
      </c>
      <c r="B24" s="51" t="s">
        <v>44</v>
      </c>
      <c r="C24" s="50">
        <v>30764.435000000001</v>
      </c>
      <c r="D24" s="11"/>
      <c r="E24" s="10">
        <f t="shared" si="0"/>
        <v>-1935.5112736034193</v>
      </c>
      <c r="F24" s="10">
        <f t="shared" si="1"/>
        <v>-1935.5</v>
      </c>
      <c r="G24" s="10">
        <f t="shared" si="2"/>
        <v>-2.1486000001459615E-2</v>
      </c>
      <c r="H24" s="10">
        <f t="shared" si="3"/>
        <v>-2.1486000001459615E-2</v>
      </c>
      <c r="O24" s="10">
        <f t="shared" ca="1" si="4"/>
        <v>-1.8597096516039812E-2</v>
      </c>
      <c r="Q24" s="12">
        <f t="shared" si="5"/>
        <v>15745.935000000001</v>
      </c>
    </row>
    <row r="25" spans="1:17" x14ac:dyDescent="0.2">
      <c r="A25" s="49" t="s">
        <v>78</v>
      </c>
      <c r="B25" s="51" t="s">
        <v>49</v>
      </c>
      <c r="C25" s="50">
        <v>30784.447</v>
      </c>
      <c r="D25" s="9"/>
      <c r="E25" s="10">
        <f t="shared" si="0"/>
        <v>-1925.0110710710305</v>
      </c>
      <c r="F25" s="10">
        <f t="shared" si="1"/>
        <v>-1925</v>
      </c>
      <c r="G25" s="10">
        <f t="shared" si="2"/>
        <v>-2.1100000001752051E-2</v>
      </c>
      <c r="H25" s="10">
        <f t="shared" si="3"/>
        <v>-2.1100000001752051E-2</v>
      </c>
      <c r="I25" s="10"/>
      <c r="J25" s="10"/>
      <c r="K25" s="10"/>
      <c r="O25" s="10">
        <f t="shared" ca="1" si="4"/>
        <v>-1.8592706288759028E-2</v>
      </c>
      <c r="P25" s="10"/>
      <c r="Q25" s="12">
        <f t="shared" si="5"/>
        <v>15765.947</v>
      </c>
    </row>
    <row r="26" spans="1:17" x14ac:dyDescent="0.2">
      <c r="A26" s="49" t="s">
        <v>78</v>
      </c>
      <c r="B26" s="51" t="s">
        <v>49</v>
      </c>
      <c r="C26" s="50">
        <v>31003.597000000002</v>
      </c>
      <c r="D26" s="9"/>
      <c r="E26" s="10">
        <f t="shared" si="0"/>
        <v>-1810.0240940086101</v>
      </c>
      <c r="F26" s="10">
        <f t="shared" si="1"/>
        <v>-1810</v>
      </c>
      <c r="G26" s="10">
        <f t="shared" si="2"/>
        <v>-4.5920000000478467E-2</v>
      </c>
      <c r="H26" s="10">
        <f t="shared" si="3"/>
        <v>-4.5920000000478467E-2</v>
      </c>
      <c r="I26" s="10"/>
      <c r="J26" s="10"/>
      <c r="K26" s="10"/>
      <c r="O26" s="10">
        <f t="shared" ca="1" si="4"/>
        <v>-1.8544622847112353E-2</v>
      </c>
      <c r="P26" s="10"/>
      <c r="Q26" s="12">
        <f t="shared" si="5"/>
        <v>15985.097000000002</v>
      </c>
    </row>
    <row r="27" spans="1:17" x14ac:dyDescent="0.2">
      <c r="A27" s="49" t="s">
        <v>78</v>
      </c>
      <c r="B27" s="51" t="s">
        <v>49</v>
      </c>
      <c r="C27" s="50">
        <v>31449.615000000002</v>
      </c>
      <c r="D27" s="9"/>
      <c r="E27" s="10">
        <f t="shared" si="0"/>
        <v>-1576.00054148556</v>
      </c>
      <c r="F27" s="10">
        <f t="shared" si="1"/>
        <v>-1576</v>
      </c>
      <c r="G27" s="10">
        <f t="shared" si="2"/>
        <v>-1.0320000001229346E-3</v>
      </c>
      <c r="H27" s="10">
        <f t="shared" si="3"/>
        <v>-1.0320000001229346E-3</v>
      </c>
      <c r="I27" s="10"/>
      <c r="J27" s="10"/>
      <c r="K27" s="10"/>
      <c r="O27" s="10">
        <f t="shared" ca="1" si="4"/>
        <v>-1.8446783496283467E-2</v>
      </c>
      <c r="P27" s="10"/>
      <c r="Q27" s="12">
        <f t="shared" si="5"/>
        <v>16431.115000000002</v>
      </c>
    </row>
    <row r="28" spans="1:17" x14ac:dyDescent="0.2">
      <c r="A28" s="49" t="s">
        <v>78</v>
      </c>
      <c r="B28" s="51" t="s">
        <v>49</v>
      </c>
      <c r="C28" s="50">
        <v>31472.473999999998</v>
      </c>
      <c r="D28" s="9"/>
      <c r="E28" s="10">
        <f t="shared" si="0"/>
        <v>-1564.0065314072142</v>
      </c>
      <c r="F28" s="10">
        <f t="shared" si="1"/>
        <v>-1564</v>
      </c>
      <c r="G28" s="10">
        <f t="shared" si="2"/>
        <v>-1.2448000004951609E-2</v>
      </c>
      <c r="H28" s="10">
        <f t="shared" si="3"/>
        <v>-1.2448000004951609E-2</v>
      </c>
      <c r="I28" s="10"/>
      <c r="J28" s="10"/>
      <c r="K28" s="10"/>
      <c r="O28" s="10">
        <f t="shared" ca="1" si="4"/>
        <v>-1.844176609367686E-2</v>
      </c>
      <c r="P28" s="10"/>
      <c r="Q28" s="12">
        <f t="shared" si="5"/>
        <v>16453.973999999998</v>
      </c>
    </row>
    <row r="29" spans="1:17" x14ac:dyDescent="0.2">
      <c r="A29" s="49" t="s">
        <v>78</v>
      </c>
      <c r="B29" s="51" t="s">
        <v>44</v>
      </c>
      <c r="C29" s="50">
        <v>31555.362000000001</v>
      </c>
      <c r="D29" s="9"/>
      <c r="E29" s="10">
        <f t="shared" si="0"/>
        <v>-1520.5155865988631</v>
      </c>
      <c r="F29" s="10">
        <f t="shared" si="1"/>
        <v>-1520.5</v>
      </c>
      <c r="G29" s="10">
        <f t="shared" si="2"/>
        <v>-2.9706000001169741E-2</v>
      </c>
      <c r="H29" s="10">
        <f t="shared" si="3"/>
        <v>-2.9706000001169741E-2</v>
      </c>
      <c r="I29" s="10"/>
      <c r="J29" s="10"/>
      <c r="K29" s="10"/>
      <c r="O29" s="10">
        <f t="shared" ca="1" si="4"/>
        <v>-1.8423578009227899E-2</v>
      </c>
      <c r="P29" s="10"/>
      <c r="Q29" s="12">
        <f t="shared" si="5"/>
        <v>16536.862000000001</v>
      </c>
    </row>
    <row r="30" spans="1:17" x14ac:dyDescent="0.2">
      <c r="A30" s="49" t="s">
        <v>78</v>
      </c>
      <c r="B30" s="51" t="s">
        <v>49</v>
      </c>
      <c r="C30" s="50">
        <v>32827.597000000002</v>
      </c>
      <c r="D30" s="9"/>
      <c r="E30" s="10">
        <f t="shared" si="0"/>
        <v>-852.97984960133726</v>
      </c>
      <c r="F30" s="10">
        <f t="shared" si="1"/>
        <v>-853</v>
      </c>
      <c r="G30" s="10">
        <f t="shared" si="2"/>
        <v>3.8403999998990912E-2</v>
      </c>
      <c r="H30" s="10">
        <f t="shared" si="3"/>
        <v>3.8403999998990912E-2</v>
      </c>
      <c r="I30" s="10"/>
      <c r="J30" s="10"/>
      <c r="K30" s="10"/>
      <c r="O30" s="10">
        <f t="shared" ca="1" si="4"/>
        <v>-1.8144484989235245E-2</v>
      </c>
      <c r="P30" s="10"/>
      <c r="Q30" s="12">
        <f t="shared" si="5"/>
        <v>17809.097000000002</v>
      </c>
    </row>
    <row r="31" spans="1:17" x14ac:dyDescent="0.2">
      <c r="A31" s="49" t="s">
        <v>111</v>
      </c>
      <c r="B31" s="51" t="s">
        <v>49</v>
      </c>
      <c r="C31" s="50">
        <v>32865.648000000001</v>
      </c>
      <c r="D31" s="9"/>
      <c r="E31" s="10">
        <f t="shared" si="0"/>
        <v>-833.01466838207148</v>
      </c>
      <c r="F31" s="10">
        <f t="shared" si="1"/>
        <v>-833</v>
      </c>
      <c r="G31" s="10">
        <f t="shared" si="2"/>
        <v>-2.7956000005360693E-2</v>
      </c>
      <c r="H31" s="10">
        <f t="shared" si="3"/>
        <v>-2.7956000005360693E-2</v>
      </c>
      <c r="I31" s="10"/>
      <c r="J31" s="10"/>
      <c r="K31" s="10"/>
      <c r="O31" s="10">
        <f t="shared" ca="1" si="4"/>
        <v>-1.8136122651557562E-2</v>
      </c>
      <c r="P31" s="10"/>
      <c r="Q31" s="12">
        <f t="shared" si="5"/>
        <v>17847.148000000001</v>
      </c>
    </row>
    <row r="32" spans="1:17" x14ac:dyDescent="0.2">
      <c r="A32" s="49" t="s">
        <v>111</v>
      </c>
      <c r="B32" s="51" t="s">
        <v>44</v>
      </c>
      <c r="C32" s="50">
        <v>32868.508000000002</v>
      </c>
      <c r="D32" s="9"/>
      <c r="E32" s="10">
        <f t="shared" si="0"/>
        <v>-831.5140397970905</v>
      </c>
      <c r="F32" s="10">
        <f t="shared" si="1"/>
        <v>-831.5</v>
      </c>
      <c r="G32" s="10">
        <f t="shared" si="2"/>
        <v>-2.6757999999972526E-2</v>
      </c>
      <c r="H32" s="10">
        <f t="shared" si="3"/>
        <v>-2.6757999999972526E-2</v>
      </c>
      <c r="I32" s="10"/>
      <c r="J32" s="10"/>
      <c r="K32" s="10"/>
      <c r="O32" s="10">
        <f t="shared" ca="1" si="4"/>
        <v>-1.8135495476231736E-2</v>
      </c>
      <c r="P32" s="10"/>
      <c r="Q32" s="12">
        <f t="shared" si="5"/>
        <v>17850.008000000002</v>
      </c>
    </row>
    <row r="33" spans="1:17" x14ac:dyDescent="0.2">
      <c r="A33" s="49" t="s">
        <v>78</v>
      </c>
      <c r="B33" s="51" t="s">
        <v>49</v>
      </c>
      <c r="C33" s="50">
        <v>32886.599000000002</v>
      </c>
      <c r="D33" s="9"/>
      <c r="E33" s="10">
        <f t="shared" si="0"/>
        <v>-822.0217769541232</v>
      </c>
      <c r="F33" s="10">
        <f t="shared" si="1"/>
        <v>-822</v>
      </c>
      <c r="G33" s="10">
        <f t="shared" si="2"/>
        <v>-4.1504000000713859E-2</v>
      </c>
      <c r="H33" s="10">
        <f t="shared" si="3"/>
        <v>-4.1504000000713859E-2</v>
      </c>
      <c r="I33" s="10"/>
      <c r="J33" s="10"/>
      <c r="K33" s="10"/>
      <c r="O33" s="10">
        <f t="shared" ca="1" si="4"/>
        <v>-1.8131523365834838E-2</v>
      </c>
      <c r="P33" s="10"/>
      <c r="Q33" s="12">
        <f t="shared" si="5"/>
        <v>17868.099000000002</v>
      </c>
    </row>
    <row r="34" spans="1:17" x14ac:dyDescent="0.2">
      <c r="A34" s="49" t="s">
        <v>111</v>
      </c>
      <c r="B34" s="51" t="s">
        <v>49</v>
      </c>
      <c r="C34" s="50">
        <v>32888.546999999999</v>
      </c>
      <c r="D34" s="9"/>
      <c r="E34" s="10">
        <f t="shared" si="0"/>
        <v>-820.99967049134796</v>
      </c>
      <c r="F34" s="10">
        <f t="shared" si="1"/>
        <v>-821</v>
      </c>
      <c r="G34" s="10">
        <f t="shared" si="2"/>
        <v>6.2799999432172626E-4</v>
      </c>
      <c r="H34" s="10">
        <f t="shared" si="3"/>
        <v>6.2799999432172626E-4</v>
      </c>
      <c r="I34" s="10"/>
      <c r="J34" s="10"/>
      <c r="K34" s="10"/>
      <c r="O34" s="10">
        <f t="shared" ca="1" si="4"/>
        <v>-1.8131105248950955E-2</v>
      </c>
      <c r="P34" s="10"/>
      <c r="Q34" s="12">
        <f t="shared" si="5"/>
        <v>17870.046999999999</v>
      </c>
    </row>
    <row r="35" spans="1:17" x14ac:dyDescent="0.2">
      <c r="A35" s="49" t="s">
        <v>124</v>
      </c>
      <c r="B35" s="51" t="s">
        <v>49</v>
      </c>
      <c r="C35" s="50">
        <v>32888.555</v>
      </c>
      <c r="D35" s="9"/>
      <c r="E35" s="10">
        <f t="shared" si="0"/>
        <v>-820.99547292887155</v>
      </c>
      <c r="F35" s="10">
        <f t="shared" si="1"/>
        <v>-821</v>
      </c>
      <c r="G35" s="10">
        <f t="shared" si="2"/>
        <v>8.6279999959515408E-3</v>
      </c>
      <c r="H35" s="10">
        <f t="shared" si="3"/>
        <v>8.6279999959515408E-3</v>
      </c>
      <c r="I35" s="10"/>
      <c r="J35" s="10"/>
      <c r="K35" s="10"/>
      <c r="O35" s="10">
        <f t="shared" ca="1" si="4"/>
        <v>-1.8131105248950955E-2</v>
      </c>
      <c r="P35" s="10"/>
      <c r="Q35" s="12">
        <f t="shared" si="5"/>
        <v>17870.055</v>
      </c>
    </row>
    <row r="36" spans="1:17" x14ac:dyDescent="0.2">
      <c r="A36" s="49" t="s">
        <v>111</v>
      </c>
      <c r="B36" s="51" t="s">
        <v>44</v>
      </c>
      <c r="C36" s="50">
        <v>32889.508000000002</v>
      </c>
      <c r="D36" s="9"/>
      <c r="E36" s="10">
        <f t="shared" si="0"/>
        <v>-820.4954382989805</v>
      </c>
      <c r="F36" s="10">
        <f t="shared" si="1"/>
        <v>-820.5</v>
      </c>
      <c r="G36" s="10">
        <f t="shared" si="2"/>
        <v>8.6939999964670278E-3</v>
      </c>
      <c r="H36" s="10">
        <f t="shared" si="3"/>
        <v>8.6939999964670278E-3</v>
      </c>
      <c r="I36" s="10"/>
      <c r="J36" s="10"/>
      <c r="K36" s="10"/>
      <c r="O36" s="10">
        <f t="shared" ca="1" si="4"/>
        <v>-1.8130896190509012E-2</v>
      </c>
      <c r="P36" s="10"/>
      <c r="Q36" s="12">
        <f t="shared" si="5"/>
        <v>17871.008000000002</v>
      </c>
    </row>
    <row r="37" spans="1:17" x14ac:dyDescent="0.2">
      <c r="A37" s="49" t="s">
        <v>111</v>
      </c>
      <c r="B37" s="51" t="s">
        <v>49</v>
      </c>
      <c r="C37" s="50">
        <v>32890.445</v>
      </c>
      <c r="D37" s="9"/>
      <c r="E37" s="10">
        <f t="shared" si="0"/>
        <v>-820.00379879404204</v>
      </c>
      <c r="F37" s="10">
        <f t="shared" si="1"/>
        <v>-820</v>
      </c>
      <c r="G37" s="10">
        <f t="shared" si="2"/>
        <v>-7.2400000062771142E-3</v>
      </c>
      <c r="H37" s="10">
        <f t="shared" si="3"/>
        <v>-7.2400000062771142E-3</v>
      </c>
      <c r="I37" s="10"/>
      <c r="J37" s="10"/>
      <c r="K37" s="10"/>
      <c r="O37" s="10">
        <f t="shared" ca="1" si="4"/>
        <v>-1.8130687132067069E-2</v>
      </c>
      <c r="P37" s="10"/>
      <c r="Q37" s="12">
        <f t="shared" si="5"/>
        <v>17871.945</v>
      </c>
    </row>
    <row r="38" spans="1:17" x14ac:dyDescent="0.2">
      <c r="A38" s="49" t="s">
        <v>78</v>
      </c>
      <c r="B38" s="51" t="s">
        <v>44</v>
      </c>
      <c r="C38" s="50">
        <v>32910.47</v>
      </c>
      <c r="D38" s="9"/>
      <c r="E38" s="10">
        <f t="shared" si="0"/>
        <v>-809.49677522262914</v>
      </c>
      <c r="F38" s="10">
        <f t="shared" si="1"/>
        <v>-809.5</v>
      </c>
      <c r="G38" s="10">
        <f t="shared" si="2"/>
        <v>6.1459999997168779E-3</v>
      </c>
      <c r="H38" s="10">
        <f t="shared" si="3"/>
        <v>6.1459999997168779E-3</v>
      </c>
      <c r="I38" s="10"/>
      <c r="J38" s="10"/>
      <c r="K38" s="10"/>
      <c r="O38" s="10">
        <f t="shared" ca="1" si="4"/>
        <v>-1.8126296904786288E-2</v>
      </c>
      <c r="P38" s="10"/>
      <c r="Q38" s="12">
        <f t="shared" si="5"/>
        <v>17891.97</v>
      </c>
    </row>
    <row r="39" spans="1:17" x14ac:dyDescent="0.2">
      <c r="A39" s="49" t="s">
        <v>124</v>
      </c>
      <c r="B39" s="51" t="s">
        <v>44</v>
      </c>
      <c r="C39" s="50">
        <v>33211.584999999999</v>
      </c>
      <c r="D39" s="9"/>
      <c r="E39" s="10">
        <f t="shared" si="0"/>
        <v>-651.50314712246802</v>
      </c>
      <c r="F39" s="10">
        <f t="shared" si="1"/>
        <v>-651.5</v>
      </c>
      <c r="G39" s="10">
        <f t="shared" si="2"/>
        <v>-5.9980000005452894E-3</v>
      </c>
      <c r="H39" s="10">
        <f t="shared" si="3"/>
        <v>-5.9980000005452894E-3</v>
      </c>
      <c r="I39" s="10"/>
      <c r="J39" s="10"/>
      <c r="K39" s="10"/>
      <c r="O39" s="10">
        <f t="shared" ca="1" si="4"/>
        <v>-1.8060234437132595E-2</v>
      </c>
      <c r="P39" s="10"/>
      <c r="Q39" s="12">
        <f t="shared" si="5"/>
        <v>18193.084999999999</v>
      </c>
    </row>
    <row r="40" spans="1:17" x14ac:dyDescent="0.2">
      <c r="A40" s="49" t="s">
        <v>111</v>
      </c>
      <c r="B40" s="51" t="s">
        <v>49</v>
      </c>
      <c r="C40" s="50">
        <v>33336.42</v>
      </c>
      <c r="D40" s="9"/>
      <c r="E40" s="10">
        <f t="shared" si="0"/>
        <v>-586.00280816929853</v>
      </c>
      <c r="F40" s="10">
        <f t="shared" si="1"/>
        <v>-586</v>
      </c>
      <c r="G40" s="10">
        <f t="shared" si="2"/>
        <v>-5.3520000074058771E-3</v>
      </c>
      <c r="H40" s="10">
        <f t="shared" si="3"/>
        <v>-5.3520000074058771E-3</v>
      </c>
      <c r="I40" s="10"/>
      <c r="J40" s="10"/>
      <c r="K40" s="10"/>
      <c r="O40" s="10">
        <f t="shared" ca="1" si="4"/>
        <v>-1.8032847781238183E-2</v>
      </c>
      <c r="P40" s="10"/>
      <c r="Q40" s="12">
        <f t="shared" si="5"/>
        <v>18317.919999999998</v>
      </c>
    </row>
    <row r="41" spans="1:17" x14ac:dyDescent="0.2">
      <c r="A41" s="49" t="s">
        <v>78</v>
      </c>
      <c r="B41" s="51" t="s">
        <v>44</v>
      </c>
      <c r="C41" s="50">
        <v>33356.383000000002</v>
      </c>
      <c r="D41" s="9"/>
      <c r="E41" s="10">
        <f t="shared" si="0"/>
        <v>-575.52831570706962</v>
      </c>
      <c r="F41" s="10">
        <f t="shared" si="1"/>
        <v>-575.5</v>
      </c>
      <c r="G41" s="10">
        <f t="shared" si="2"/>
        <v>-5.3965999999491032E-2</v>
      </c>
      <c r="H41" s="10">
        <f t="shared" si="3"/>
        <v>-5.3965999999491032E-2</v>
      </c>
      <c r="I41" s="10"/>
      <c r="J41" s="10"/>
      <c r="K41" s="10"/>
      <c r="O41" s="10">
        <f t="shared" ca="1" si="4"/>
        <v>-1.8028457553957402E-2</v>
      </c>
      <c r="P41" s="10"/>
      <c r="Q41" s="12">
        <f t="shared" si="5"/>
        <v>18337.883000000002</v>
      </c>
    </row>
    <row r="42" spans="1:17" x14ac:dyDescent="0.2">
      <c r="A42" s="49" t="s">
        <v>78</v>
      </c>
      <c r="B42" s="51" t="s">
        <v>49</v>
      </c>
      <c r="C42" s="50">
        <v>33357.362000000001</v>
      </c>
      <c r="D42" s="9"/>
      <c r="E42" s="10">
        <f t="shared" si="0"/>
        <v>-575.01463899913426</v>
      </c>
      <c r="F42" s="10">
        <f t="shared" si="1"/>
        <v>-575</v>
      </c>
      <c r="G42" s="10">
        <f t="shared" si="2"/>
        <v>-2.7900000000954606E-2</v>
      </c>
      <c r="H42" s="10">
        <f t="shared" si="3"/>
        <v>-2.7900000000954606E-2</v>
      </c>
      <c r="I42" s="10"/>
      <c r="J42" s="10"/>
      <c r="K42" s="10"/>
      <c r="O42" s="10">
        <f t="shared" ca="1" si="4"/>
        <v>-1.8028248495515459E-2</v>
      </c>
      <c r="P42" s="10"/>
      <c r="Q42" s="12">
        <f t="shared" si="5"/>
        <v>18338.862000000001</v>
      </c>
    </row>
    <row r="43" spans="1:17" x14ac:dyDescent="0.2">
      <c r="A43" s="49" t="s">
        <v>78</v>
      </c>
      <c r="B43" s="51" t="s">
        <v>49</v>
      </c>
      <c r="C43" s="50">
        <v>33595.622000000003</v>
      </c>
      <c r="D43" s="9"/>
      <c r="E43" s="10">
        <f t="shared" si="0"/>
        <v>-450.00073457343314</v>
      </c>
      <c r="F43" s="10">
        <f t="shared" si="1"/>
        <v>-450</v>
      </c>
      <c r="G43" s="10">
        <f t="shared" si="2"/>
        <v>-1.4000000010128133E-3</v>
      </c>
      <c r="H43" s="10">
        <f t="shared" si="3"/>
        <v>-1.4000000010128133E-3</v>
      </c>
      <c r="I43" s="10"/>
      <c r="J43" s="10"/>
      <c r="K43" s="10"/>
      <c r="O43" s="10">
        <f t="shared" ca="1" si="4"/>
        <v>-1.7975983885029943E-2</v>
      </c>
      <c r="P43" s="10"/>
      <c r="Q43" s="12">
        <f t="shared" si="5"/>
        <v>18577.122000000003</v>
      </c>
    </row>
    <row r="44" spans="1:17" x14ac:dyDescent="0.2">
      <c r="A44" s="49" t="s">
        <v>111</v>
      </c>
      <c r="B44" s="51" t="s">
        <v>44</v>
      </c>
      <c r="C44" s="50">
        <v>33596.555</v>
      </c>
      <c r="D44" s="9"/>
      <c r="E44" s="10">
        <f t="shared" si="0"/>
        <v>-449.51119384973282</v>
      </c>
      <c r="F44" s="10">
        <f t="shared" si="1"/>
        <v>-449.5</v>
      </c>
      <c r="G44" s="10">
        <f t="shared" si="2"/>
        <v>-2.1334000004571863E-2</v>
      </c>
      <c r="H44" s="10">
        <f t="shared" si="3"/>
        <v>-2.1334000004571863E-2</v>
      </c>
      <c r="I44" s="10"/>
      <c r="J44" s="10"/>
      <c r="K44" s="10"/>
      <c r="O44" s="10">
        <f t="shared" ca="1" si="4"/>
        <v>-1.7975774826588003E-2</v>
      </c>
      <c r="P44" s="10"/>
      <c r="Q44" s="12">
        <f t="shared" si="5"/>
        <v>18578.055</v>
      </c>
    </row>
    <row r="45" spans="1:17" x14ac:dyDescent="0.2">
      <c r="A45" s="49" t="s">
        <v>78</v>
      </c>
      <c r="B45" s="51" t="s">
        <v>49</v>
      </c>
      <c r="C45" s="50">
        <v>33742.356</v>
      </c>
      <c r="D45" s="9"/>
      <c r="E45" s="10">
        <f t="shared" si="0"/>
        <v>-373.01009303897393</v>
      </c>
      <c r="F45" s="10">
        <f t="shared" si="1"/>
        <v>-373</v>
      </c>
      <c r="G45" s="10">
        <f t="shared" si="2"/>
        <v>-1.9236000000091735E-2</v>
      </c>
      <c r="H45" s="10">
        <f t="shared" si="3"/>
        <v>-1.9236000000091735E-2</v>
      </c>
      <c r="I45" s="10"/>
      <c r="J45" s="10"/>
      <c r="K45" s="10"/>
      <c r="O45" s="10">
        <f t="shared" ca="1" si="4"/>
        <v>-1.7943788884970866E-2</v>
      </c>
      <c r="P45" s="10"/>
      <c r="Q45" s="12">
        <f t="shared" si="5"/>
        <v>18723.856</v>
      </c>
    </row>
    <row r="46" spans="1:17" x14ac:dyDescent="0.2">
      <c r="A46" s="49" t="s">
        <v>78</v>
      </c>
      <c r="B46" s="51" t="s">
        <v>49</v>
      </c>
      <c r="C46" s="50">
        <v>34087.33</v>
      </c>
      <c r="D46" s="9"/>
      <c r="E46" s="10">
        <f t="shared" si="0"/>
        <v>-192.00385336235308</v>
      </c>
      <c r="F46" s="10">
        <f t="shared" si="1"/>
        <v>-192</v>
      </c>
      <c r="G46" s="10">
        <f t="shared" si="2"/>
        <v>-7.3439999978290871E-3</v>
      </c>
      <c r="H46" s="10">
        <f t="shared" si="3"/>
        <v>-7.3439999978290871E-3</v>
      </c>
      <c r="I46" s="10"/>
      <c r="J46" s="10"/>
      <c r="K46" s="10"/>
      <c r="O46" s="10">
        <f t="shared" ca="1" si="4"/>
        <v>-1.7868109728987839E-2</v>
      </c>
      <c r="P46" s="10"/>
      <c r="Q46" s="12">
        <f t="shared" si="5"/>
        <v>19068.830000000002</v>
      </c>
    </row>
    <row r="47" spans="1:17" x14ac:dyDescent="0.2">
      <c r="A47" s="49" t="s">
        <v>78</v>
      </c>
      <c r="B47" s="51" t="s">
        <v>49</v>
      </c>
      <c r="C47" s="50">
        <v>34342.610999999997</v>
      </c>
      <c r="D47" s="9"/>
      <c r="E47" s="10">
        <f t="shared" si="0"/>
        <v>-58.059110074782573</v>
      </c>
      <c r="F47" s="10">
        <f t="shared" si="1"/>
        <v>-58</v>
      </c>
      <c r="G47" s="10">
        <f t="shared" si="2"/>
        <v>-0.11265600000479026</v>
      </c>
      <c r="H47" s="10">
        <f t="shared" si="3"/>
        <v>-0.11265600000479026</v>
      </c>
      <c r="I47" s="10"/>
      <c r="J47" s="10"/>
      <c r="K47" s="10"/>
      <c r="O47" s="10">
        <f t="shared" ca="1" si="4"/>
        <v>-1.7812082066547368E-2</v>
      </c>
      <c r="P47" s="10"/>
      <c r="Q47" s="12">
        <f t="shared" si="5"/>
        <v>19324.110999999997</v>
      </c>
    </row>
    <row r="48" spans="1:17" x14ac:dyDescent="0.2">
      <c r="A48" s="49" t="s">
        <v>111</v>
      </c>
      <c r="B48" s="51" t="s">
        <v>44</v>
      </c>
      <c r="C48" s="50">
        <v>34452.271000000001</v>
      </c>
      <c r="D48" s="9"/>
      <c r="E48" s="10">
        <f t="shared" si="0"/>
        <v>-0.52102244226893568</v>
      </c>
      <c r="F48" s="10">
        <f t="shared" si="1"/>
        <v>-0.5</v>
      </c>
      <c r="G48" s="10">
        <f t="shared" si="2"/>
        <v>-4.0066000001388602E-2</v>
      </c>
      <c r="H48" s="10">
        <f t="shared" si="3"/>
        <v>-4.0066000001388602E-2</v>
      </c>
      <c r="I48" s="10"/>
      <c r="J48" s="10"/>
      <c r="K48" s="10"/>
      <c r="O48" s="10">
        <f t="shared" ca="1" si="4"/>
        <v>-1.7788040345724031E-2</v>
      </c>
      <c r="P48" s="10"/>
      <c r="Q48" s="12">
        <f t="shared" si="5"/>
        <v>19433.771000000001</v>
      </c>
    </row>
    <row r="49" spans="1:30" s="10" customFormat="1" ht="12.75" customHeight="1" x14ac:dyDescent="0.2">
      <c r="A49" s="10" t="s">
        <v>13</v>
      </c>
      <c r="B49" s="13"/>
      <c r="C49" s="11">
        <v>34453.264000000003</v>
      </c>
      <c r="D49" s="11" t="s">
        <v>15</v>
      </c>
      <c r="E49" s="10">
        <f t="shared" si="0"/>
        <v>0</v>
      </c>
      <c r="F49" s="10">
        <f t="shared" si="1"/>
        <v>0</v>
      </c>
      <c r="G49" s="10">
        <f t="shared" si="2"/>
        <v>0</v>
      </c>
      <c r="H49" s="10">
        <f t="shared" si="3"/>
        <v>0</v>
      </c>
      <c r="O49" s="10">
        <f t="shared" ca="1" si="4"/>
        <v>-1.7787831287282087E-2</v>
      </c>
      <c r="Q49" s="12">
        <f t="shared" si="5"/>
        <v>19434.764000000003</v>
      </c>
    </row>
    <row r="50" spans="1:30" x14ac:dyDescent="0.2">
      <c r="A50" s="49" t="s">
        <v>111</v>
      </c>
      <c r="B50" s="51" t="s">
        <v>44</v>
      </c>
      <c r="C50" s="50">
        <v>34454.216999999997</v>
      </c>
      <c r="D50" s="9"/>
      <c r="E50" s="10">
        <f t="shared" si="0"/>
        <v>0.5000346298873074</v>
      </c>
      <c r="F50" s="10">
        <f t="shared" si="1"/>
        <v>0.5</v>
      </c>
      <c r="G50" s="10">
        <f t="shared" si="2"/>
        <v>6.5999993239529431E-5</v>
      </c>
      <c r="H50" s="10"/>
      <c r="I50" s="10">
        <f t="shared" ref="I50:I65" si="6">+G50</f>
        <v>6.5999993239529431E-5</v>
      </c>
      <c r="J50" s="10"/>
      <c r="K50" s="10"/>
      <c r="O50" s="10">
        <f t="shared" ca="1" si="4"/>
        <v>-1.7787622228840144E-2</v>
      </c>
      <c r="P50" s="10"/>
      <c r="Q50" s="12">
        <f t="shared" si="5"/>
        <v>19435.716999999997</v>
      </c>
    </row>
    <row r="51" spans="1:30" x14ac:dyDescent="0.2">
      <c r="A51" s="49" t="s">
        <v>78</v>
      </c>
      <c r="B51" s="51" t="s">
        <v>44</v>
      </c>
      <c r="C51" s="50">
        <v>34471.337</v>
      </c>
      <c r="D51" s="9"/>
      <c r="E51" s="10">
        <f t="shared" si="0"/>
        <v>9.48281832739554</v>
      </c>
      <c r="F51" s="10">
        <f t="shared" si="1"/>
        <v>9.5</v>
      </c>
      <c r="G51" s="10">
        <f t="shared" si="2"/>
        <v>-3.2746000004408415E-2</v>
      </c>
      <c r="H51" s="10"/>
      <c r="I51" s="10">
        <f t="shared" si="6"/>
        <v>-3.2746000004408415E-2</v>
      </c>
      <c r="J51" s="10"/>
      <c r="K51" s="10"/>
      <c r="O51" s="10">
        <f t="shared" ca="1" si="4"/>
        <v>-1.778385917688519E-2</v>
      </c>
      <c r="P51" s="10"/>
      <c r="Q51" s="12">
        <f t="shared" si="5"/>
        <v>19452.837</v>
      </c>
    </row>
    <row r="52" spans="1:30" x14ac:dyDescent="0.2">
      <c r="A52" s="49" t="s">
        <v>111</v>
      </c>
      <c r="B52" s="51" t="s">
        <v>44</v>
      </c>
      <c r="C52" s="50">
        <v>34797.284</v>
      </c>
      <c r="D52" s="9"/>
      <c r="E52" s="10">
        <f t="shared" si="0"/>
        <v>180.50568035141825</v>
      </c>
      <c r="F52" s="10">
        <f t="shared" si="1"/>
        <v>180.5</v>
      </c>
      <c r="G52" s="10">
        <f t="shared" si="2"/>
        <v>1.0825999997905456E-2</v>
      </c>
      <c r="H52" s="10"/>
      <c r="I52" s="10">
        <f t="shared" si="6"/>
        <v>1.0825999997905456E-2</v>
      </c>
      <c r="J52" s="10"/>
      <c r="K52" s="10"/>
      <c r="O52" s="10">
        <f t="shared" ca="1" si="4"/>
        <v>-1.7712361189741004E-2</v>
      </c>
      <c r="P52" s="10"/>
      <c r="Q52" s="12">
        <f t="shared" si="5"/>
        <v>19778.784</v>
      </c>
    </row>
    <row r="53" spans="1:30" x14ac:dyDescent="0.2">
      <c r="A53" s="49" t="s">
        <v>78</v>
      </c>
      <c r="B53" s="51" t="s">
        <v>44</v>
      </c>
      <c r="C53" s="50">
        <v>35052.595999999998</v>
      </c>
      <c r="D53" s="9"/>
      <c r="E53" s="10">
        <f t="shared" ref="E53:E78" si="7">+(C53-C$7)/C$8</f>
        <v>314.46668919358262</v>
      </c>
      <c r="F53" s="10">
        <f t="shared" ref="F53:F84" si="8">ROUND(2*E53,0)/2</f>
        <v>314.5</v>
      </c>
      <c r="G53" s="10">
        <f t="shared" ref="G53:G84" si="9">+C53-(C$7+F53*C$8)</f>
        <v>-6.3486000006378163E-2</v>
      </c>
      <c r="H53" s="10"/>
      <c r="I53" s="10">
        <f t="shared" si="6"/>
        <v>-6.3486000006378163E-2</v>
      </c>
      <c r="J53" s="10"/>
      <c r="K53" s="10"/>
      <c r="O53" s="10">
        <f t="shared" ref="O53:O78" ca="1" si="10">+C$11+C$12*$F53</f>
        <v>-1.7656333527300529E-2</v>
      </c>
      <c r="P53" s="10"/>
      <c r="Q53" s="12">
        <f t="shared" ref="Q53:Q78" si="11">+C53-15018.5</f>
        <v>20034.095999999998</v>
      </c>
    </row>
    <row r="54" spans="1:30" x14ac:dyDescent="0.2">
      <c r="A54" s="49" t="s">
        <v>111</v>
      </c>
      <c r="B54" s="51" t="s">
        <v>44</v>
      </c>
      <c r="C54" s="50">
        <v>35075.533000000003</v>
      </c>
      <c r="D54" s="9"/>
      <c r="E54" s="10">
        <f t="shared" si="7"/>
        <v>326.50162550606876</v>
      </c>
      <c r="F54" s="10">
        <f t="shared" si="8"/>
        <v>326.5</v>
      </c>
      <c r="G54" s="10">
        <f t="shared" si="9"/>
        <v>3.0980000010458753E-3</v>
      </c>
      <c r="H54" s="10"/>
      <c r="I54" s="10">
        <f t="shared" si="6"/>
        <v>3.0980000010458753E-3</v>
      </c>
      <c r="J54" s="10"/>
      <c r="K54" s="10"/>
      <c r="O54" s="10">
        <f t="shared" ca="1" si="10"/>
        <v>-1.7651316124693922E-2</v>
      </c>
      <c r="P54" s="10"/>
      <c r="Q54" s="12">
        <f t="shared" si="11"/>
        <v>20057.033000000003</v>
      </c>
    </row>
    <row r="55" spans="1:30" x14ac:dyDescent="0.2">
      <c r="A55" s="49" t="s">
        <v>111</v>
      </c>
      <c r="B55" s="51" t="s">
        <v>49</v>
      </c>
      <c r="C55" s="50">
        <v>35162.252999999997</v>
      </c>
      <c r="D55" s="9"/>
      <c r="E55" s="10">
        <f t="shared" si="7"/>
        <v>372.0032027401657</v>
      </c>
      <c r="F55" s="10">
        <f t="shared" si="8"/>
        <v>372</v>
      </c>
      <c r="G55" s="10">
        <f t="shared" si="9"/>
        <v>6.1039999927743338E-3</v>
      </c>
      <c r="H55" s="10"/>
      <c r="I55" s="10">
        <f t="shared" si="6"/>
        <v>6.1039999927743338E-3</v>
      </c>
      <c r="J55" s="10"/>
      <c r="K55" s="10"/>
      <c r="O55" s="10">
        <f t="shared" ca="1" si="10"/>
        <v>-1.7632291806477192E-2</v>
      </c>
      <c r="P55" s="10"/>
      <c r="Q55" s="12">
        <f t="shared" si="11"/>
        <v>20143.752999999997</v>
      </c>
    </row>
    <row r="56" spans="1:30" x14ac:dyDescent="0.2">
      <c r="A56" s="49" t="s">
        <v>78</v>
      </c>
      <c r="B56" s="51" t="s">
        <v>49</v>
      </c>
      <c r="C56" s="50">
        <v>36229.491999999998</v>
      </c>
      <c r="D56" s="9"/>
      <c r="E56" s="10">
        <f t="shared" si="7"/>
        <v>931.97850008499836</v>
      </c>
      <c r="F56" s="10">
        <f t="shared" si="8"/>
        <v>932</v>
      </c>
      <c r="G56" s="10">
        <f t="shared" si="9"/>
        <v>-4.097600000386592E-2</v>
      </c>
      <c r="H56" s="10"/>
      <c r="I56" s="10">
        <f t="shared" si="6"/>
        <v>-4.097600000386592E-2</v>
      </c>
      <c r="J56" s="10"/>
      <c r="K56" s="10"/>
      <c r="O56" s="10">
        <f t="shared" ca="1" si="10"/>
        <v>-1.7398146351502084E-2</v>
      </c>
      <c r="P56" s="10"/>
      <c r="Q56" s="12">
        <f t="shared" si="11"/>
        <v>21210.991999999998</v>
      </c>
    </row>
    <row r="57" spans="1:30" x14ac:dyDescent="0.2">
      <c r="A57" s="49" t="s">
        <v>78</v>
      </c>
      <c r="B57" s="51" t="s">
        <v>44</v>
      </c>
      <c r="C57" s="50">
        <v>37345.364999999998</v>
      </c>
      <c r="D57" s="9"/>
      <c r="E57" s="10">
        <f t="shared" si="7"/>
        <v>1517.4718291088341</v>
      </c>
      <c r="F57" s="10">
        <f t="shared" si="8"/>
        <v>1517.5</v>
      </c>
      <c r="G57" s="10">
        <f t="shared" si="9"/>
        <v>-5.369000000791857E-2</v>
      </c>
      <c r="H57" s="10"/>
      <c r="I57" s="10">
        <f t="shared" si="6"/>
        <v>-5.369000000791857E-2</v>
      </c>
      <c r="J57" s="10"/>
      <c r="K57" s="10"/>
      <c r="O57" s="10">
        <f t="shared" ca="1" si="10"/>
        <v>-1.7153338915987928E-2</v>
      </c>
      <c r="P57" s="10"/>
      <c r="Q57" s="12">
        <f t="shared" si="11"/>
        <v>22326.864999999998</v>
      </c>
    </row>
    <row r="58" spans="1:30" x14ac:dyDescent="0.2">
      <c r="A58" s="49" t="s">
        <v>78</v>
      </c>
      <c r="B58" s="51" t="s">
        <v>49</v>
      </c>
      <c r="C58" s="50">
        <v>37367.330999999998</v>
      </c>
      <c r="D58" s="9"/>
      <c r="E58" s="10">
        <f t="shared" si="7"/>
        <v>1528.9972862758573</v>
      </c>
      <c r="F58" s="10">
        <f t="shared" si="8"/>
        <v>1529</v>
      </c>
      <c r="G58" s="10">
        <f t="shared" si="9"/>
        <v>-5.172000004677102E-3</v>
      </c>
      <c r="H58" s="10"/>
      <c r="I58" s="10">
        <f t="shared" si="6"/>
        <v>-5.172000004677102E-3</v>
      </c>
      <c r="J58" s="10"/>
      <c r="K58" s="10"/>
      <c r="O58" s="10">
        <f t="shared" ca="1" si="10"/>
        <v>-1.7148530571823261E-2</v>
      </c>
      <c r="P58" s="10"/>
      <c r="Q58" s="12">
        <f t="shared" si="11"/>
        <v>22348.830999999998</v>
      </c>
    </row>
    <row r="59" spans="1:30" s="10" customFormat="1" ht="12.75" customHeight="1" x14ac:dyDescent="0.2">
      <c r="A59" s="10" t="s">
        <v>30</v>
      </c>
      <c r="B59" s="13"/>
      <c r="C59" s="11">
        <v>42469.324999999997</v>
      </c>
      <c r="D59" s="11"/>
      <c r="E59" s="10">
        <f t="shared" si="7"/>
        <v>4205.9896068353082</v>
      </c>
      <c r="F59" s="10">
        <f t="shared" si="8"/>
        <v>4206</v>
      </c>
      <c r="G59" s="10">
        <f t="shared" si="9"/>
        <v>-1.980800000455929E-2</v>
      </c>
      <c r="I59" s="10">
        <f t="shared" si="6"/>
        <v>-1.980800000455929E-2</v>
      </c>
      <c r="O59" s="10">
        <f t="shared" ca="1" si="10"/>
        <v>-1.6029231673665458E-2</v>
      </c>
      <c r="Q59" s="12">
        <f t="shared" si="11"/>
        <v>27450.824999999997</v>
      </c>
      <c r="Z59" s="10">
        <v>11</v>
      </c>
      <c r="AB59" s="10" t="s">
        <v>29</v>
      </c>
      <c r="AD59" s="10" t="s">
        <v>31</v>
      </c>
    </row>
    <row r="60" spans="1:30" s="10" customFormat="1" ht="12.75" customHeight="1" x14ac:dyDescent="0.2">
      <c r="A60" s="10" t="s">
        <v>33</v>
      </c>
      <c r="B60" s="13"/>
      <c r="C60" s="11">
        <v>44291.33</v>
      </c>
      <c r="D60" s="11"/>
      <c r="E60" s="10">
        <f t="shared" si="7"/>
        <v>5161.987084100263</v>
      </c>
      <c r="F60" s="10">
        <f t="shared" si="8"/>
        <v>5162</v>
      </c>
      <c r="G60" s="10">
        <f t="shared" si="9"/>
        <v>-2.4616000002424698E-2</v>
      </c>
      <c r="I60" s="10">
        <f t="shared" si="6"/>
        <v>-2.4616000002424698E-2</v>
      </c>
      <c r="O60" s="10">
        <f t="shared" ca="1" si="10"/>
        <v>-1.5629511932672237E-2</v>
      </c>
      <c r="Q60" s="12">
        <f t="shared" si="11"/>
        <v>29272.83</v>
      </c>
      <c r="Y60" s="10" t="s">
        <v>32</v>
      </c>
      <c r="Z60" s="10">
        <v>9</v>
      </c>
      <c r="AB60" s="10" t="s">
        <v>29</v>
      </c>
      <c r="AD60" s="10" t="s">
        <v>31</v>
      </c>
    </row>
    <row r="61" spans="1:30" s="10" customFormat="1" ht="12.75" customHeight="1" x14ac:dyDescent="0.2">
      <c r="A61" s="10" t="s">
        <v>35</v>
      </c>
      <c r="B61" s="13" t="s">
        <v>44</v>
      </c>
      <c r="C61" s="11">
        <v>47528.466</v>
      </c>
      <c r="D61" s="11"/>
      <c r="E61" s="10">
        <f t="shared" si="7"/>
        <v>6860.4971592995935</v>
      </c>
      <c r="F61" s="10">
        <f t="shared" si="8"/>
        <v>6860.5</v>
      </c>
      <c r="G61" s="10">
        <f t="shared" si="9"/>
        <v>-5.4139999992912635E-3</v>
      </c>
      <c r="I61" s="10">
        <f t="shared" si="6"/>
        <v>-5.4139999992912635E-3</v>
      </c>
      <c r="O61" s="10">
        <f t="shared" ca="1" si="10"/>
        <v>-1.4919340405395051E-2</v>
      </c>
      <c r="Q61" s="12">
        <f t="shared" si="11"/>
        <v>32509.966</v>
      </c>
      <c r="Y61" s="10" t="s">
        <v>32</v>
      </c>
      <c r="Z61" s="10">
        <v>8</v>
      </c>
      <c r="AB61" s="10" t="s">
        <v>34</v>
      </c>
      <c r="AD61" s="10" t="s">
        <v>31</v>
      </c>
    </row>
    <row r="62" spans="1:30" s="10" customFormat="1" ht="12.75" customHeight="1" x14ac:dyDescent="0.2">
      <c r="A62" s="10" t="s">
        <v>36</v>
      </c>
      <c r="B62" s="13" t="s">
        <v>44</v>
      </c>
      <c r="C62" s="11">
        <v>47913.436000000002</v>
      </c>
      <c r="D62" s="11"/>
      <c r="E62" s="10">
        <f t="shared" si="7"/>
        <v>7062.4891125723288</v>
      </c>
      <c r="F62" s="10">
        <f t="shared" si="8"/>
        <v>7062.5</v>
      </c>
      <c r="G62" s="10">
        <f t="shared" si="9"/>
        <v>-2.0750000003317837E-2</v>
      </c>
      <c r="I62" s="10">
        <f t="shared" si="6"/>
        <v>-2.0750000003317837E-2</v>
      </c>
      <c r="O62" s="10">
        <f t="shared" ca="1" si="10"/>
        <v>-1.4834880794850458E-2</v>
      </c>
      <c r="Q62" s="12">
        <f t="shared" si="11"/>
        <v>32894.936000000002</v>
      </c>
      <c r="Y62" s="10" t="s">
        <v>32</v>
      </c>
      <c r="Z62" s="10">
        <v>8</v>
      </c>
      <c r="AB62" s="10" t="s">
        <v>34</v>
      </c>
      <c r="AD62" s="10" t="s">
        <v>31</v>
      </c>
    </row>
    <row r="63" spans="1:30" s="10" customFormat="1" ht="12.75" customHeight="1" x14ac:dyDescent="0.2">
      <c r="A63" s="10" t="s">
        <v>36</v>
      </c>
      <c r="B63" s="13" t="s">
        <v>44</v>
      </c>
      <c r="C63" s="11">
        <v>47955.368999999999</v>
      </c>
      <c r="D63" s="11"/>
      <c r="E63" s="10">
        <f t="shared" si="7"/>
        <v>7084.4911609828159</v>
      </c>
      <c r="F63" s="10">
        <f t="shared" si="8"/>
        <v>7084.5</v>
      </c>
      <c r="G63" s="10">
        <f t="shared" si="9"/>
        <v>-1.6846000005898532E-2</v>
      </c>
      <c r="I63" s="10">
        <f t="shared" si="6"/>
        <v>-1.6846000005898532E-2</v>
      </c>
      <c r="O63" s="10">
        <f t="shared" ca="1" si="10"/>
        <v>-1.4825682223405008E-2</v>
      </c>
      <c r="Q63" s="12">
        <f t="shared" si="11"/>
        <v>32936.868999999999</v>
      </c>
      <c r="Y63" s="10" t="s">
        <v>32</v>
      </c>
      <c r="Z63" s="10">
        <v>13</v>
      </c>
      <c r="AB63" s="10" t="s">
        <v>34</v>
      </c>
      <c r="AD63" s="10" t="s">
        <v>31</v>
      </c>
    </row>
    <row r="64" spans="1:30" s="10" customFormat="1" ht="12.75" customHeight="1" x14ac:dyDescent="0.2">
      <c r="A64" s="10" t="s">
        <v>37</v>
      </c>
      <c r="B64" s="13"/>
      <c r="C64" s="11">
        <v>47996.347999999998</v>
      </c>
      <c r="D64" s="11"/>
      <c r="E64" s="10">
        <f t="shared" si="7"/>
        <v>7105.9926500681031</v>
      </c>
      <c r="F64" s="10">
        <f t="shared" si="8"/>
        <v>7106</v>
      </c>
      <c r="G64" s="10">
        <f t="shared" si="9"/>
        <v>-1.4008000005560461E-2</v>
      </c>
      <c r="I64" s="10">
        <f t="shared" si="6"/>
        <v>-1.4008000005560461E-2</v>
      </c>
      <c r="O64" s="10">
        <f t="shared" ca="1" si="10"/>
        <v>-1.4816692710401499E-2</v>
      </c>
      <c r="Q64" s="12">
        <f t="shared" si="11"/>
        <v>32977.847999999998</v>
      </c>
      <c r="Y64" s="10" t="s">
        <v>32</v>
      </c>
      <c r="Z64" s="10">
        <v>8</v>
      </c>
      <c r="AB64" s="10" t="s">
        <v>34</v>
      </c>
      <c r="AD64" s="10" t="s">
        <v>31</v>
      </c>
    </row>
    <row r="65" spans="1:30" s="10" customFormat="1" ht="12.75" customHeight="1" x14ac:dyDescent="0.2">
      <c r="A65" s="10" t="s">
        <v>38</v>
      </c>
      <c r="B65" s="13"/>
      <c r="C65" s="11">
        <v>49090.336000000003</v>
      </c>
      <c r="D65" s="11">
        <v>5.0000000000000001E-3</v>
      </c>
      <c r="E65" s="10">
        <f t="shared" si="7"/>
        <v>7680.0030222449832</v>
      </c>
      <c r="F65" s="10">
        <f t="shared" si="8"/>
        <v>7680</v>
      </c>
      <c r="G65" s="10">
        <f t="shared" si="9"/>
        <v>5.7600000000093132E-3</v>
      </c>
      <c r="I65" s="10">
        <f t="shared" si="6"/>
        <v>5.7600000000093132E-3</v>
      </c>
      <c r="O65" s="10">
        <f t="shared" ca="1" si="10"/>
        <v>-1.4576693619052011E-2</v>
      </c>
      <c r="Q65" s="12">
        <f t="shared" si="11"/>
        <v>34071.836000000003</v>
      </c>
      <c r="Y65" s="10" t="s">
        <v>32</v>
      </c>
      <c r="Z65" s="10">
        <v>9</v>
      </c>
      <c r="AB65" s="10" t="s">
        <v>34</v>
      </c>
      <c r="AD65" s="10" t="s">
        <v>31</v>
      </c>
    </row>
    <row r="66" spans="1:30" s="10" customFormat="1" ht="12.75" customHeight="1" x14ac:dyDescent="0.2">
      <c r="A66" s="10" t="s">
        <v>40</v>
      </c>
      <c r="B66" s="13"/>
      <c r="C66" s="11">
        <v>49343.795299999998</v>
      </c>
      <c r="D66" s="11"/>
      <c r="E66" s="10">
        <f t="shared" si="7"/>
        <v>7812.9919280873573</v>
      </c>
      <c r="F66" s="10">
        <f t="shared" si="8"/>
        <v>7813</v>
      </c>
      <c r="G66" s="10">
        <f t="shared" si="9"/>
        <v>-1.5384000005724374E-2</v>
      </c>
      <c r="J66" s="10">
        <f>+G66</f>
        <v>-1.5384000005724374E-2</v>
      </c>
      <c r="O66" s="10">
        <f t="shared" ca="1" si="10"/>
        <v>-1.4521084073495422E-2</v>
      </c>
      <c r="Q66" s="12">
        <f t="shared" si="11"/>
        <v>34325.295299999998</v>
      </c>
      <c r="Y66" s="10" t="s">
        <v>39</v>
      </c>
      <c r="AD66" s="10" t="s">
        <v>41</v>
      </c>
    </row>
    <row r="67" spans="1:30" s="10" customFormat="1" ht="12.75" customHeight="1" x14ac:dyDescent="0.2">
      <c r="A67" s="10" t="s">
        <v>42</v>
      </c>
      <c r="B67" s="13" t="s">
        <v>44</v>
      </c>
      <c r="C67" s="11">
        <v>49727.827700000002</v>
      </c>
      <c r="D67" s="11"/>
      <c r="E67" s="10">
        <f t="shared" si="7"/>
        <v>8014.4919270379687</v>
      </c>
      <c r="F67" s="10">
        <f t="shared" si="8"/>
        <v>8014.5</v>
      </c>
      <c r="G67" s="10">
        <f t="shared" si="9"/>
        <v>-1.5385999999125488E-2</v>
      </c>
      <c r="J67" s="10">
        <f>+G67</f>
        <v>-1.5385999999125488E-2</v>
      </c>
      <c r="O67" s="10">
        <f t="shared" ca="1" si="10"/>
        <v>-1.4436833521392772E-2</v>
      </c>
      <c r="Q67" s="12">
        <f t="shared" si="11"/>
        <v>34709.327700000002</v>
      </c>
      <c r="Y67" s="10" t="s">
        <v>39</v>
      </c>
      <c r="AD67" s="10" t="s">
        <v>41</v>
      </c>
    </row>
    <row r="68" spans="1:30" s="10" customFormat="1" ht="12.75" customHeight="1" x14ac:dyDescent="0.2">
      <c r="A68" s="54" t="s">
        <v>61</v>
      </c>
      <c r="B68" s="33" t="s">
        <v>49</v>
      </c>
      <c r="C68" s="32">
        <v>50502.559999999998</v>
      </c>
      <c r="D68" s="32"/>
      <c r="E68" s="10">
        <f t="shared" si="7"/>
        <v>8420.9903309148358</v>
      </c>
      <c r="F68" s="10">
        <f t="shared" si="8"/>
        <v>8421</v>
      </c>
      <c r="G68" s="10">
        <f t="shared" si="9"/>
        <v>-1.8428000003041234E-2</v>
      </c>
      <c r="I68" s="10">
        <f>+G68</f>
        <v>-1.8428000003041234E-2</v>
      </c>
      <c r="O68" s="10">
        <f t="shared" ca="1" si="10"/>
        <v>-1.4266869008093874E-2</v>
      </c>
      <c r="Q68" s="12">
        <f t="shared" si="11"/>
        <v>35484.06</v>
      </c>
    </row>
    <row r="69" spans="1:30" s="10" customFormat="1" ht="12.75" customHeight="1" x14ac:dyDescent="0.2">
      <c r="A69" s="10" t="s">
        <v>43</v>
      </c>
      <c r="B69" s="13" t="s">
        <v>44</v>
      </c>
      <c r="C69" s="11">
        <v>50871.347999999998</v>
      </c>
      <c r="D69" s="11">
        <v>7.0000000000000001E-3</v>
      </c>
      <c r="E69" s="10">
        <f t="shared" si="7"/>
        <v>8614.491664690313</v>
      </c>
      <c r="F69" s="10">
        <f t="shared" si="8"/>
        <v>8614.5</v>
      </c>
      <c r="G69" s="10">
        <f t="shared" si="9"/>
        <v>-1.5886000008322299E-2</v>
      </c>
      <c r="I69" s="10">
        <f>+G69</f>
        <v>-1.5886000008322299E-2</v>
      </c>
      <c r="O69" s="10">
        <f t="shared" ca="1" si="10"/>
        <v>-1.4185963391062296E-2</v>
      </c>
      <c r="Q69" s="12">
        <f t="shared" si="11"/>
        <v>35852.847999999998</v>
      </c>
      <c r="Y69" s="10" t="s">
        <v>32</v>
      </c>
      <c r="Z69" s="10">
        <v>9</v>
      </c>
      <c r="AB69" s="10" t="s">
        <v>34</v>
      </c>
      <c r="AD69" s="10" t="s">
        <v>31</v>
      </c>
    </row>
    <row r="70" spans="1:30" x14ac:dyDescent="0.2">
      <c r="A70" s="49" t="s">
        <v>233</v>
      </c>
      <c r="B70" s="51" t="s">
        <v>49</v>
      </c>
      <c r="C70" s="50">
        <v>53706.324699999997</v>
      </c>
      <c r="D70" s="9"/>
      <c r="E70" s="10">
        <f t="shared" si="7"/>
        <v>10101.990641534459</v>
      </c>
      <c r="F70" s="10">
        <f t="shared" si="8"/>
        <v>10102</v>
      </c>
      <c r="G70" s="10">
        <f t="shared" si="9"/>
        <v>-1.7835999999078922E-2</v>
      </c>
      <c r="H70" s="10"/>
      <c r="I70" s="10"/>
      <c r="J70" s="10"/>
      <c r="K70" s="10">
        <f>+G70</f>
        <v>-1.7835999999078922E-2</v>
      </c>
      <c r="O70" s="10">
        <f t="shared" ca="1" si="10"/>
        <v>-1.3564014526284661E-2</v>
      </c>
      <c r="P70" s="10"/>
      <c r="Q70" s="12">
        <f t="shared" si="11"/>
        <v>38687.824699999997</v>
      </c>
    </row>
    <row r="71" spans="1:30" s="10" customFormat="1" ht="12.75" customHeight="1" x14ac:dyDescent="0.2">
      <c r="A71" s="32" t="s">
        <v>48</v>
      </c>
      <c r="B71" s="33" t="s">
        <v>49</v>
      </c>
      <c r="C71" s="32">
        <v>54514.419000000002</v>
      </c>
      <c r="D71" s="32">
        <v>8.0000000000000004E-4</v>
      </c>
      <c r="E71" s="10">
        <f t="shared" si="7"/>
        <v>10525.993930324661</v>
      </c>
      <c r="F71" s="10">
        <f t="shared" si="8"/>
        <v>10526</v>
      </c>
      <c r="G71" s="10">
        <f t="shared" si="9"/>
        <v>-1.1568000001716428E-2</v>
      </c>
      <c r="J71" s="10">
        <f>+G71</f>
        <v>-1.1568000001716428E-2</v>
      </c>
      <c r="O71" s="10">
        <f t="shared" ca="1" si="10"/>
        <v>-1.3386732967517793E-2</v>
      </c>
      <c r="Q71" s="12">
        <f t="shared" si="11"/>
        <v>39495.919000000002</v>
      </c>
    </row>
    <row r="72" spans="1:30" s="10" customFormat="1" ht="12.75" customHeight="1" x14ac:dyDescent="0.2">
      <c r="A72" s="34" t="s">
        <v>58</v>
      </c>
      <c r="B72" s="35" t="s">
        <v>49</v>
      </c>
      <c r="C72" s="34">
        <v>55621.727099999996</v>
      </c>
      <c r="D72" s="34">
        <v>2.0000000000000001E-4</v>
      </c>
      <c r="E72" s="10">
        <f t="shared" si="7"/>
        <v>11106.993296492725</v>
      </c>
      <c r="F72" s="10">
        <f t="shared" si="8"/>
        <v>11107</v>
      </c>
      <c r="G72" s="10">
        <f t="shared" si="9"/>
        <v>-1.2776000010489952E-2</v>
      </c>
      <c r="K72" s="10">
        <f>+G72</f>
        <v>-1.2776000010489952E-2</v>
      </c>
      <c r="O72" s="10">
        <f t="shared" ca="1" si="10"/>
        <v>-1.3143807057981117E-2</v>
      </c>
      <c r="Q72" s="12">
        <f t="shared" si="11"/>
        <v>40603.227099999996</v>
      </c>
    </row>
    <row r="73" spans="1:30" s="10" customFormat="1" ht="12.75" customHeight="1" x14ac:dyDescent="0.2">
      <c r="A73" s="34" t="s">
        <v>59</v>
      </c>
      <c r="B73" s="35" t="s">
        <v>49</v>
      </c>
      <c r="C73" s="34">
        <v>55629.35</v>
      </c>
      <c r="D73" s="34">
        <v>2.3999999999999998E-3</v>
      </c>
      <c r="E73" s="10">
        <f t="shared" si="7"/>
        <v>11110.992996367007</v>
      </c>
      <c r="F73" s="10">
        <f t="shared" si="8"/>
        <v>11111</v>
      </c>
      <c r="G73" s="10">
        <f t="shared" si="9"/>
        <v>-1.3348000000405591E-2</v>
      </c>
      <c r="J73" s="10">
        <f>+G73</f>
        <v>-1.3348000000405591E-2</v>
      </c>
      <c r="O73" s="10">
        <f t="shared" ca="1" si="10"/>
        <v>-1.3142134590445581E-2</v>
      </c>
      <c r="Q73" s="12">
        <f t="shared" si="11"/>
        <v>40610.85</v>
      </c>
    </row>
    <row r="74" spans="1:30" s="10" customFormat="1" ht="12.75" customHeight="1" x14ac:dyDescent="0.2">
      <c r="A74" s="32" t="s">
        <v>60</v>
      </c>
      <c r="B74" s="33" t="s">
        <v>49</v>
      </c>
      <c r="C74" s="32">
        <v>55987.654199999997</v>
      </c>
      <c r="D74" s="32">
        <v>2.9999999999999997E-4</v>
      </c>
      <c r="E74" s="10">
        <f t="shared" si="7"/>
        <v>11298.993529457442</v>
      </c>
      <c r="F74" s="10">
        <f t="shared" si="8"/>
        <v>11299</v>
      </c>
      <c r="G74" s="10">
        <f t="shared" si="9"/>
        <v>-1.2332000005699228E-2</v>
      </c>
      <c r="K74" s="10">
        <f>+G74</f>
        <v>-1.2332000005699228E-2</v>
      </c>
      <c r="O74" s="10">
        <f t="shared" ca="1" si="10"/>
        <v>-1.3063528616275365E-2</v>
      </c>
      <c r="Q74" s="12">
        <f t="shared" si="11"/>
        <v>40969.154199999997</v>
      </c>
    </row>
    <row r="75" spans="1:30" x14ac:dyDescent="0.2">
      <c r="A75" s="55" t="s">
        <v>256</v>
      </c>
      <c r="B75" s="56" t="s">
        <v>49</v>
      </c>
      <c r="C75" s="57">
        <v>57003.486360000003</v>
      </c>
      <c r="D75" s="57">
        <v>2.9999999999999997E-4</v>
      </c>
      <c r="E75" s="10">
        <f t="shared" si="7"/>
        <v>11831.995898981462</v>
      </c>
      <c r="F75" s="10">
        <f t="shared" si="8"/>
        <v>11832</v>
      </c>
      <c r="G75" s="10">
        <f t="shared" si="9"/>
        <v>-7.8159999975468963E-3</v>
      </c>
      <c r="H75" s="10"/>
      <c r="I75" s="10"/>
      <c r="K75" s="10">
        <f>+G75</f>
        <v>-7.8159999975468963E-3</v>
      </c>
      <c r="L75" s="10"/>
      <c r="M75" s="10"/>
      <c r="N75" s="10"/>
      <c r="O75" s="10">
        <f t="shared" ca="1" si="10"/>
        <v>-1.2840672317165125E-2</v>
      </c>
      <c r="P75" s="10"/>
      <c r="Q75" s="12">
        <f t="shared" si="11"/>
        <v>41984.986360000003</v>
      </c>
      <c r="R75" s="10"/>
    </row>
    <row r="76" spans="1:30" x14ac:dyDescent="0.2">
      <c r="A76" s="53" t="s">
        <v>0</v>
      </c>
      <c r="B76" s="52" t="s">
        <v>49</v>
      </c>
      <c r="C76" s="53">
        <v>57396.0913</v>
      </c>
      <c r="D76" s="53" t="s">
        <v>257</v>
      </c>
      <c r="E76" s="10">
        <f t="shared" si="7"/>
        <v>12037.993869460004</v>
      </c>
      <c r="F76" s="10">
        <f t="shared" si="8"/>
        <v>12038</v>
      </c>
      <c r="G76" s="10">
        <f t="shared" si="9"/>
        <v>-1.168399999733083E-2</v>
      </c>
      <c r="H76" s="10"/>
      <c r="I76" s="10"/>
      <c r="K76" s="10">
        <f>+G76</f>
        <v>-1.168399999733083E-2</v>
      </c>
      <c r="L76" s="10"/>
      <c r="M76" s="10"/>
      <c r="N76" s="10"/>
      <c r="O76" s="10">
        <f t="shared" ca="1" si="10"/>
        <v>-1.2754540239084997E-2</v>
      </c>
      <c r="P76" s="10"/>
      <c r="Q76" s="12">
        <f t="shared" si="11"/>
        <v>42377.5913</v>
      </c>
    </row>
    <row r="77" spans="1:30" x14ac:dyDescent="0.2">
      <c r="A77" s="59" t="s">
        <v>259</v>
      </c>
      <c r="B77" s="60" t="s">
        <v>44</v>
      </c>
      <c r="C77" s="61">
        <v>59583.075100000016</v>
      </c>
      <c r="D77" s="9"/>
      <c r="E77" s="10">
        <f t="shared" si="7"/>
        <v>13185.494011127746</v>
      </c>
      <c r="F77" s="10">
        <f t="shared" si="8"/>
        <v>13185.5</v>
      </c>
      <c r="G77" s="10">
        <f t="shared" si="9"/>
        <v>-1.1413999985961709E-2</v>
      </c>
      <c r="H77" s="10"/>
      <c r="I77" s="10"/>
      <c r="K77" s="10">
        <f>+G77</f>
        <v>-1.1413999985961709E-2</v>
      </c>
      <c r="L77" s="10"/>
      <c r="M77" s="10"/>
      <c r="N77" s="10"/>
      <c r="O77" s="10">
        <f t="shared" ca="1" si="10"/>
        <v>-1.2274751114827964E-2</v>
      </c>
      <c r="P77" s="10"/>
      <c r="Q77" s="12">
        <f t="shared" si="11"/>
        <v>44564.575100000016</v>
      </c>
    </row>
    <row r="78" spans="1:30" x14ac:dyDescent="0.2">
      <c r="A78" s="58" t="s">
        <v>258</v>
      </c>
      <c r="B78" s="63" t="s">
        <v>49</v>
      </c>
      <c r="C78" s="61">
        <v>60020.472000000067</v>
      </c>
      <c r="D78" s="62">
        <v>4.0000000000000001E-3</v>
      </c>
      <c r="E78" s="10">
        <f t="shared" si="7"/>
        <v>13414.994112918663</v>
      </c>
      <c r="F78" s="10">
        <f t="shared" si="8"/>
        <v>13415</v>
      </c>
      <c r="G78" s="10">
        <f t="shared" si="9"/>
        <v>-1.1219999934837688E-2</v>
      </c>
      <c r="H78" s="10"/>
      <c r="I78" s="10"/>
      <c r="K78" s="10">
        <f>+G78</f>
        <v>-1.1219999934837688E-2</v>
      </c>
      <c r="L78" s="10"/>
      <c r="M78" s="10"/>
      <c r="N78" s="10"/>
      <c r="O78" s="10">
        <f t="shared" ca="1" si="10"/>
        <v>-1.2178793289976557E-2</v>
      </c>
      <c r="P78" s="10"/>
      <c r="Q78" s="12">
        <f t="shared" si="11"/>
        <v>45001.972000000067</v>
      </c>
    </row>
    <row r="79" spans="1:30" x14ac:dyDescent="0.2">
      <c r="B79" s="18"/>
      <c r="C79" s="9"/>
      <c r="D79" s="9"/>
    </row>
    <row r="80" spans="1:30" x14ac:dyDescent="0.2">
      <c r="B80" s="18"/>
      <c r="C80" s="9"/>
      <c r="D80" s="9"/>
    </row>
    <row r="81" spans="2:4" x14ac:dyDescent="0.2">
      <c r="B81" s="18"/>
      <c r="C81" s="9"/>
      <c r="D81" s="9"/>
    </row>
    <row r="82" spans="2:4" x14ac:dyDescent="0.2">
      <c r="B82" s="18"/>
      <c r="C82" s="9"/>
      <c r="D82" s="9"/>
    </row>
    <row r="83" spans="2:4" x14ac:dyDescent="0.2">
      <c r="B83" s="18"/>
      <c r="C83" s="9"/>
      <c r="D83" s="9"/>
    </row>
    <row r="84" spans="2:4" x14ac:dyDescent="0.2">
      <c r="B84" s="18"/>
      <c r="C84" s="9"/>
      <c r="D84" s="9"/>
    </row>
    <row r="85" spans="2:4" x14ac:dyDescent="0.2">
      <c r="B85" s="18"/>
      <c r="C85" s="9"/>
      <c r="D85" s="9"/>
    </row>
    <row r="86" spans="2:4" x14ac:dyDescent="0.2">
      <c r="B86" s="18"/>
      <c r="C86" s="9"/>
      <c r="D86" s="9"/>
    </row>
    <row r="87" spans="2:4" x14ac:dyDescent="0.2">
      <c r="B87" s="18"/>
      <c r="C87" s="9"/>
      <c r="D87" s="9"/>
    </row>
    <row r="88" spans="2:4" x14ac:dyDescent="0.2">
      <c r="B88" s="18"/>
      <c r="C88" s="9"/>
      <c r="D88" s="9"/>
    </row>
    <row r="89" spans="2:4" x14ac:dyDescent="0.2">
      <c r="B89" s="18"/>
      <c r="C89" s="9"/>
      <c r="D89" s="9"/>
    </row>
    <row r="90" spans="2:4" x14ac:dyDescent="0.2">
      <c r="B90" s="18"/>
      <c r="C90" s="9"/>
      <c r="D90" s="9"/>
    </row>
    <row r="91" spans="2:4" x14ac:dyDescent="0.2">
      <c r="B91" s="18"/>
      <c r="C91" s="9"/>
      <c r="D91" s="9"/>
    </row>
    <row r="92" spans="2:4" x14ac:dyDescent="0.2">
      <c r="B92" s="18"/>
      <c r="C92" s="9"/>
      <c r="D92" s="9"/>
    </row>
    <row r="93" spans="2:4" x14ac:dyDescent="0.2">
      <c r="B93" s="18"/>
      <c r="C93" s="9"/>
      <c r="D93" s="9"/>
    </row>
    <row r="94" spans="2:4" x14ac:dyDescent="0.2">
      <c r="B94" s="18"/>
      <c r="C94" s="9"/>
      <c r="D94" s="9"/>
    </row>
    <row r="95" spans="2:4" x14ac:dyDescent="0.2">
      <c r="B95" s="18"/>
      <c r="C95" s="9"/>
      <c r="D95" s="9"/>
    </row>
    <row r="96" spans="2:4" x14ac:dyDescent="0.2">
      <c r="B96" s="18"/>
      <c r="C96" s="9"/>
      <c r="D96" s="9"/>
    </row>
    <row r="97" spans="2:4" x14ac:dyDescent="0.2">
      <c r="B97" s="18"/>
      <c r="C97" s="9"/>
      <c r="D97" s="9"/>
    </row>
    <row r="98" spans="2:4" x14ac:dyDescent="0.2">
      <c r="B98" s="18"/>
      <c r="C98" s="9"/>
      <c r="D98" s="9"/>
    </row>
    <row r="99" spans="2:4" x14ac:dyDescent="0.2">
      <c r="B99" s="18"/>
      <c r="C99" s="9"/>
      <c r="D99" s="9"/>
    </row>
    <row r="100" spans="2:4" x14ac:dyDescent="0.2">
      <c r="B100" s="18"/>
      <c r="C100" s="9"/>
      <c r="D100" s="9"/>
    </row>
    <row r="101" spans="2:4" x14ac:dyDescent="0.2">
      <c r="B101" s="18"/>
      <c r="C101" s="9"/>
      <c r="D101" s="9"/>
    </row>
    <row r="102" spans="2:4" x14ac:dyDescent="0.2">
      <c r="B102" s="18"/>
      <c r="C102" s="9"/>
      <c r="D102" s="9"/>
    </row>
    <row r="103" spans="2:4" x14ac:dyDescent="0.2">
      <c r="B103" s="18"/>
      <c r="C103" s="9"/>
      <c r="D103" s="9"/>
    </row>
    <row r="104" spans="2:4" x14ac:dyDescent="0.2">
      <c r="B104" s="18"/>
      <c r="C104" s="9"/>
      <c r="D104" s="9"/>
    </row>
    <row r="105" spans="2:4" x14ac:dyDescent="0.2">
      <c r="B105" s="18"/>
      <c r="C105" s="9"/>
      <c r="D105" s="9"/>
    </row>
    <row r="106" spans="2:4" x14ac:dyDescent="0.2">
      <c r="B106" s="18"/>
      <c r="C106" s="9"/>
      <c r="D106" s="9"/>
    </row>
    <row r="107" spans="2:4" x14ac:dyDescent="0.2">
      <c r="B107" s="18"/>
      <c r="C107" s="9"/>
      <c r="D107" s="9"/>
    </row>
    <row r="108" spans="2:4" x14ac:dyDescent="0.2">
      <c r="B108" s="18"/>
      <c r="C108" s="9"/>
      <c r="D108" s="9"/>
    </row>
    <row r="109" spans="2:4" x14ac:dyDescent="0.2">
      <c r="B109" s="18"/>
      <c r="C109" s="9"/>
      <c r="D109" s="9"/>
    </row>
    <row r="110" spans="2:4" x14ac:dyDescent="0.2">
      <c r="B110" s="18"/>
      <c r="C110" s="9"/>
      <c r="D110" s="9"/>
    </row>
    <row r="111" spans="2:4" x14ac:dyDescent="0.2">
      <c r="B111" s="18"/>
      <c r="C111" s="9"/>
      <c r="D111" s="9"/>
    </row>
    <row r="112" spans="2:4" x14ac:dyDescent="0.2">
      <c r="B112" s="18"/>
      <c r="C112" s="9"/>
      <c r="D112" s="9"/>
    </row>
    <row r="113" spans="2:4" x14ac:dyDescent="0.2">
      <c r="B113" s="18"/>
      <c r="C113" s="9"/>
      <c r="D113" s="9"/>
    </row>
    <row r="114" spans="2:4" x14ac:dyDescent="0.2">
      <c r="B114" s="18"/>
      <c r="C114" s="9"/>
      <c r="D114" s="9"/>
    </row>
    <row r="115" spans="2:4" x14ac:dyDescent="0.2">
      <c r="B115" s="18"/>
      <c r="C115" s="9"/>
      <c r="D115" s="9"/>
    </row>
    <row r="116" spans="2:4" x14ac:dyDescent="0.2">
      <c r="B116" s="18"/>
      <c r="C116" s="9"/>
      <c r="D116" s="9"/>
    </row>
    <row r="117" spans="2:4" x14ac:dyDescent="0.2">
      <c r="B117" s="18"/>
      <c r="C117" s="9"/>
      <c r="D117" s="9"/>
    </row>
    <row r="118" spans="2:4" x14ac:dyDescent="0.2">
      <c r="B118" s="18"/>
      <c r="C118" s="9"/>
      <c r="D118" s="9"/>
    </row>
    <row r="119" spans="2:4" x14ac:dyDescent="0.2">
      <c r="B119" s="18"/>
      <c r="C119" s="9"/>
      <c r="D119" s="9"/>
    </row>
    <row r="120" spans="2:4" x14ac:dyDescent="0.2">
      <c r="B120" s="18"/>
      <c r="C120" s="9"/>
      <c r="D120" s="9"/>
    </row>
    <row r="121" spans="2:4" x14ac:dyDescent="0.2">
      <c r="B121" s="18"/>
      <c r="C121" s="9"/>
      <c r="D121" s="9"/>
    </row>
    <row r="122" spans="2:4" x14ac:dyDescent="0.2">
      <c r="B122" s="18"/>
      <c r="C122" s="9"/>
      <c r="D122" s="9"/>
    </row>
    <row r="123" spans="2:4" x14ac:dyDescent="0.2">
      <c r="B123" s="18"/>
      <c r="C123" s="9"/>
      <c r="D123" s="9"/>
    </row>
    <row r="124" spans="2:4" x14ac:dyDescent="0.2">
      <c r="B124" s="18"/>
      <c r="C124" s="9"/>
      <c r="D124" s="9"/>
    </row>
    <row r="125" spans="2:4" x14ac:dyDescent="0.2">
      <c r="B125" s="18"/>
      <c r="C125" s="9"/>
      <c r="D125" s="9"/>
    </row>
    <row r="126" spans="2:4" x14ac:dyDescent="0.2">
      <c r="B126" s="18"/>
      <c r="C126" s="9"/>
      <c r="D126" s="9"/>
    </row>
    <row r="127" spans="2:4" x14ac:dyDescent="0.2">
      <c r="B127" s="18"/>
      <c r="C127" s="9"/>
      <c r="D127" s="9"/>
    </row>
    <row r="128" spans="2:4" x14ac:dyDescent="0.2">
      <c r="B128" s="18"/>
      <c r="C128" s="9"/>
      <c r="D128" s="9"/>
    </row>
    <row r="129" spans="2:4" x14ac:dyDescent="0.2">
      <c r="B129" s="18"/>
      <c r="C129" s="9"/>
      <c r="D129" s="9"/>
    </row>
    <row r="130" spans="2:4" x14ac:dyDescent="0.2">
      <c r="B130" s="18"/>
      <c r="C130" s="9"/>
      <c r="D130" s="9"/>
    </row>
    <row r="131" spans="2:4" x14ac:dyDescent="0.2">
      <c r="B131" s="18"/>
      <c r="C131" s="9"/>
      <c r="D131" s="9"/>
    </row>
    <row r="132" spans="2:4" x14ac:dyDescent="0.2">
      <c r="B132" s="18"/>
      <c r="C132" s="9"/>
      <c r="D132" s="9"/>
    </row>
    <row r="133" spans="2:4" x14ac:dyDescent="0.2">
      <c r="B133" s="18"/>
      <c r="C133" s="9"/>
      <c r="D133" s="9"/>
    </row>
    <row r="134" spans="2:4" x14ac:dyDescent="0.2">
      <c r="B134" s="18"/>
      <c r="C134" s="9"/>
      <c r="D134" s="9"/>
    </row>
    <row r="135" spans="2:4" x14ac:dyDescent="0.2">
      <c r="B135" s="18"/>
      <c r="C135" s="9"/>
      <c r="D135" s="9"/>
    </row>
    <row r="136" spans="2:4" x14ac:dyDescent="0.2">
      <c r="B136" s="18"/>
      <c r="C136" s="9"/>
      <c r="D136" s="9"/>
    </row>
    <row r="137" spans="2:4" x14ac:dyDescent="0.2">
      <c r="B137" s="18"/>
      <c r="C137" s="9"/>
      <c r="D137" s="9"/>
    </row>
    <row r="138" spans="2:4" x14ac:dyDescent="0.2">
      <c r="B138" s="18"/>
      <c r="C138" s="9"/>
      <c r="D138" s="9"/>
    </row>
    <row r="139" spans="2:4" x14ac:dyDescent="0.2">
      <c r="B139" s="18"/>
      <c r="C139" s="9"/>
      <c r="D139" s="9"/>
    </row>
    <row r="140" spans="2:4" x14ac:dyDescent="0.2">
      <c r="B140" s="18"/>
      <c r="C140" s="9"/>
      <c r="D140" s="9"/>
    </row>
    <row r="141" spans="2:4" x14ac:dyDescent="0.2">
      <c r="B141" s="18"/>
      <c r="C141" s="9"/>
      <c r="D141" s="9"/>
    </row>
    <row r="142" spans="2:4" x14ac:dyDescent="0.2">
      <c r="B142" s="18"/>
      <c r="C142" s="9"/>
      <c r="D142" s="9"/>
    </row>
    <row r="143" spans="2:4" x14ac:dyDescent="0.2">
      <c r="B143" s="18"/>
      <c r="C143" s="9"/>
      <c r="D143" s="9"/>
    </row>
    <row r="144" spans="2:4" x14ac:dyDescent="0.2">
      <c r="B144" s="18"/>
      <c r="C144" s="9"/>
      <c r="D144" s="9"/>
    </row>
    <row r="145" spans="2:4" x14ac:dyDescent="0.2">
      <c r="B145" s="18"/>
      <c r="C145" s="9"/>
      <c r="D145" s="9"/>
    </row>
    <row r="146" spans="2:4" x14ac:dyDescent="0.2">
      <c r="B146" s="18"/>
      <c r="C146" s="9"/>
      <c r="D146" s="9"/>
    </row>
    <row r="147" spans="2:4" x14ac:dyDescent="0.2">
      <c r="B147" s="18"/>
      <c r="C147" s="9"/>
      <c r="D147" s="9"/>
    </row>
    <row r="148" spans="2:4" x14ac:dyDescent="0.2">
      <c r="B148" s="18"/>
      <c r="C148" s="9"/>
      <c r="D148" s="9"/>
    </row>
    <row r="149" spans="2:4" x14ac:dyDescent="0.2">
      <c r="B149" s="18"/>
      <c r="C149" s="9"/>
      <c r="D149" s="9"/>
    </row>
    <row r="150" spans="2:4" x14ac:dyDescent="0.2">
      <c r="B150" s="18"/>
      <c r="C150" s="9"/>
      <c r="D150" s="9"/>
    </row>
    <row r="151" spans="2:4" x14ac:dyDescent="0.2">
      <c r="B151" s="18"/>
      <c r="C151" s="9"/>
      <c r="D151" s="9"/>
    </row>
    <row r="152" spans="2:4" x14ac:dyDescent="0.2">
      <c r="B152" s="18"/>
      <c r="C152" s="9"/>
      <c r="D152" s="9"/>
    </row>
    <row r="153" spans="2:4" x14ac:dyDescent="0.2">
      <c r="B153" s="18"/>
      <c r="C153" s="9"/>
      <c r="D153" s="9"/>
    </row>
    <row r="154" spans="2:4" x14ac:dyDescent="0.2">
      <c r="B154" s="18"/>
      <c r="C154" s="9"/>
      <c r="D154" s="9"/>
    </row>
    <row r="155" spans="2:4" x14ac:dyDescent="0.2">
      <c r="B155" s="18"/>
      <c r="C155" s="9"/>
      <c r="D155" s="9"/>
    </row>
    <row r="156" spans="2:4" x14ac:dyDescent="0.2">
      <c r="B156" s="18"/>
      <c r="C156" s="9"/>
      <c r="D156" s="9"/>
    </row>
    <row r="157" spans="2:4" x14ac:dyDescent="0.2">
      <c r="B157" s="18"/>
      <c r="C157" s="9"/>
      <c r="D157" s="9"/>
    </row>
    <row r="158" spans="2:4" x14ac:dyDescent="0.2">
      <c r="B158" s="18"/>
      <c r="C158" s="9"/>
      <c r="D158" s="9"/>
    </row>
    <row r="159" spans="2:4" x14ac:dyDescent="0.2">
      <c r="B159" s="18"/>
      <c r="C159" s="9"/>
      <c r="D159" s="9"/>
    </row>
    <row r="160" spans="2:4" x14ac:dyDescent="0.2">
      <c r="B160" s="18"/>
      <c r="C160" s="9"/>
      <c r="D160" s="9"/>
    </row>
    <row r="161" spans="2:4" x14ac:dyDescent="0.2">
      <c r="B161" s="18"/>
      <c r="C161" s="9"/>
      <c r="D161" s="9"/>
    </row>
    <row r="162" spans="2:4" x14ac:dyDescent="0.2">
      <c r="B162" s="18"/>
      <c r="C162" s="9"/>
      <c r="D162" s="9"/>
    </row>
    <row r="163" spans="2:4" x14ac:dyDescent="0.2">
      <c r="B163" s="18"/>
      <c r="C163" s="9"/>
      <c r="D163" s="9"/>
    </row>
    <row r="164" spans="2:4" x14ac:dyDescent="0.2">
      <c r="B164" s="18"/>
      <c r="C164" s="9"/>
      <c r="D164" s="9"/>
    </row>
    <row r="165" spans="2:4" x14ac:dyDescent="0.2">
      <c r="B165" s="18"/>
      <c r="C165" s="9"/>
      <c r="D165" s="9"/>
    </row>
    <row r="166" spans="2:4" x14ac:dyDescent="0.2">
      <c r="B166" s="18"/>
      <c r="C166" s="9"/>
      <c r="D166" s="9"/>
    </row>
    <row r="167" spans="2:4" x14ac:dyDescent="0.2">
      <c r="B167" s="18"/>
      <c r="C167" s="9"/>
      <c r="D167" s="9"/>
    </row>
    <row r="168" spans="2:4" x14ac:dyDescent="0.2">
      <c r="B168" s="18"/>
      <c r="C168" s="9"/>
      <c r="D168" s="9"/>
    </row>
    <row r="169" spans="2:4" x14ac:dyDescent="0.2">
      <c r="B169" s="18"/>
      <c r="C169" s="9"/>
      <c r="D169" s="9"/>
    </row>
    <row r="170" spans="2:4" x14ac:dyDescent="0.2">
      <c r="B170" s="18"/>
      <c r="C170" s="9"/>
      <c r="D170" s="9"/>
    </row>
    <row r="171" spans="2:4" x14ac:dyDescent="0.2">
      <c r="B171" s="18"/>
      <c r="C171" s="9"/>
      <c r="D171" s="9"/>
    </row>
    <row r="172" spans="2:4" x14ac:dyDescent="0.2">
      <c r="B172" s="18"/>
      <c r="C172" s="9"/>
      <c r="D172" s="9"/>
    </row>
    <row r="173" spans="2:4" x14ac:dyDescent="0.2">
      <c r="B173" s="18"/>
      <c r="C173" s="9"/>
      <c r="D173" s="9"/>
    </row>
    <row r="174" spans="2:4" x14ac:dyDescent="0.2">
      <c r="B174" s="18"/>
      <c r="C174" s="9"/>
      <c r="D174" s="9"/>
    </row>
    <row r="175" spans="2:4" x14ac:dyDescent="0.2">
      <c r="B175" s="18"/>
      <c r="C175" s="9"/>
      <c r="D175" s="9"/>
    </row>
    <row r="176" spans="2:4" x14ac:dyDescent="0.2">
      <c r="B176" s="18"/>
      <c r="C176" s="9"/>
      <c r="D176" s="9"/>
    </row>
    <row r="177" spans="2:4" x14ac:dyDescent="0.2">
      <c r="B177" s="18"/>
      <c r="C177" s="9"/>
      <c r="D177" s="9"/>
    </row>
    <row r="178" spans="2:4" x14ac:dyDescent="0.2">
      <c r="B178" s="18"/>
      <c r="C178" s="9"/>
      <c r="D178" s="9"/>
    </row>
    <row r="179" spans="2:4" x14ac:dyDescent="0.2">
      <c r="B179" s="18"/>
      <c r="C179" s="9"/>
      <c r="D179" s="9"/>
    </row>
    <row r="180" spans="2:4" x14ac:dyDescent="0.2">
      <c r="B180" s="18"/>
      <c r="C180" s="9"/>
      <c r="D180" s="9"/>
    </row>
    <row r="181" spans="2:4" x14ac:dyDescent="0.2">
      <c r="B181" s="18"/>
      <c r="C181" s="9"/>
      <c r="D181" s="9"/>
    </row>
    <row r="182" spans="2:4" x14ac:dyDescent="0.2">
      <c r="B182" s="18"/>
      <c r="C182" s="9"/>
      <c r="D182" s="9"/>
    </row>
    <row r="183" spans="2:4" x14ac:dyDescent="0.2">
      <c r="B183" s="18"/>
      <c r="C183" s="9"/>
      <c r="D183" s="9"/>
    </row>
    <row r="184" spans="2:4" x14ac:dyDescent="0.2">
      <c r="B184" s="18"/>
      <c r="C184" s="9"/>
      <c r="D184" s="9"/>
    </row>
    <row r="185" spans="2:4" x14ac:dyDescent="0.2">
      <c r="B185" s="18"/>
      <c r="C185" s="9"/>
      <c r="D185" s="9"/>
    </row>
    <row r="186" spans="2:4" x14ac:dyDescent="0.2">
      <c r="B186" s="18"/>
      <c r="C186" s="9"/>
      <c r="D186" s="9"/>
    </row>
    <row r="187" spans="2:4" x14ac:dyDescent="0.2">
      <c r="B187" s="18"/>
      <c r="C187" s="9"/>
      <c r="D187" s="9"/>
    </row>
    <row r="188" spans="2:4" x14ac:dyDescent="0.2">
      <c r="B188" s="18"/>
      <c r="C188" s="9"/>
      <c r="D188" s="9"/>
    </row>
    <row r="189" spans="2:4" x14ac:dyDescent="0.2">
      <c r="B189" s="18"/>
      <c r="C189" s="9"/>
      <c r="D189" s="9"/>
    </row>
    <row r="190" spans="2:4" x14ac:dyDescent="0.2">
      <c r="B190" s="18"/>
      <c r="C190" s="9"/>
      <c r="D190" s="9"/>
    </row>
    <row r="191" spans="2:4" x14ac:dyDescent="0.2">
      <c r="B191" s="18"/>
      <c r="C191" s="9"/>
      <c r="D191" s="9"/>
    </row>
    <row r="192" spans="2:4" x14ac:dyDescent="0.2">
      <c r="B192" s="18"/>
      <c r="C192" s="9"/>
      <c r="D192" s="9"/>
    </row>
    <row r="193" spans="2:4" x14ac:dyDescent="0.2">
      <c r="B193" s="18"/>
      <c r="C193" s="9"/>
      <c r="D193" s="9"/>
    </row>
    <row r="194" spans="2:4" x14ac:dyDescent="0.2">
      <c r="B194" s="18"/>
      <c r="C194" s="9"/>
      <c r="D194" s="9"/>
    </row>
    <row r="195" spans="2:4" x14ac:dyDescent="0.2">
      <c r="B195" s="18"/>
      <c r="C195" s="9"/>
      <c r="D195" s="9"/>
    </row>
    <row r="196" spans="2:4" x14ac:dyDescent="0.2">
      <c r="B196" s="18"/>
      <c r="C196" s="9"/>
      <c r="D196" s="9"/>
    </row>
    <row r="197" spans="2:4" x14ac:dyDescent="0.2">
      <c r="B197" s="18"/>
      <c r="C197" s="9"/>
      <c r="D197" s="9"/>
    </row>
    <row r="198" spans="2:4" x14ac:dyDescent="0.2">
      <c r="B198" s="18"/>
      <c r="C198" s="9"/>
      <c r="D198" s="9"/>
    </row>
    <row r="199" spans="2:4" x14ac:dyDescent="0.2">
      <c r="B199" s="18"/>
      <c r="C199" s="9"/>
      <c r="D199" s="9"/>
    </row>
    <row r="200" spans="2:4" x14ac:dyDescent="0.2">
      <c r="B200" s="18"/>
      <c r="C200" s="9"/>
      <c r="D200" s="9"/>
    </row>
    <row r="201" spans="2:4" x14ac:dyDescent="0.2">
      <c r="B201" s="18"/>
      <c r="C201" s="9"/>
      <c r="D201" s="9"/>
    </row>
    <row r="202" spans="2:4" x14ac:dyDescent="0.2">
      <c r="B202" s="18"/>
      <c r="C202" s="9"/>
      <c r="D202" s="9"/>
    </row>
    <row r="203" spans="2:4" x14ac:dyDescent="0.2">
      <c r="B203" s="18"/>
      <c r="C203" s="9"/>
      <c r="D203" s="9"/>
    </row>
    <row r="204" spans="2:4" x14ac:dyDescent="0.2">
      <c r="B204" s="18"/>
      <c r="C204" s="9"/>
      <c r="D204" s="9"/>
    </row>
    <row r="205" spans="2:4" x14ac:dyDescent="0.2">
      <c r="B205" s="18"/>
      <c r="C205" s="9"/>
      <c r="D205" s="9"/>
    </row>
    <row r="206" spans="2:4" x14ac:dyDescent="0.2">
      <c r="B206" s="18"/>
      <c r="C206" s="9"/>
      <c r="D206" s="9"/>
    </row>
    <row r="207" spans="2:4" x14ac:dyDescent="0.2">
      <c r="B207" s="18"/>
      <c r="C207" s="9"/>
      <c r="D207" s="9"/>
    </row>
    <row r="208" spans="2:4" x14ac:dyDescent="0.2">
      <c r="B208" s="18"/>
      <c r="C208" s="9"/>
      <c r="D208" s="9"/>
    </row>
    <row r="209" spans="2:4" x14ac:dyDescent="0.2">
      <c r="B209" s="18"/>
      <c r="C209" s="9"/>
      <c r="D209" s="9"/>
    </row>
    <row r="210" spans="2:4" x14ac:dyDescent="0.2">
      <c r="B210" s="18"/>
      <c r="C210" s="9"/>
      <c r="D210" s="9"/>
    </row>
    <row r="211" spans="2:4" x14ac:dyDescent="0.2">
      <c r="B211" s="18"/>
      <c r="C211" s="9"/>
      <c r="D211" s="9"/>
    </row>
    <row r="212" spans="2:4" x14ac:dyDescent="0.2">
      <c r="B212" s="18"/>
      <c r="C212" s="9"/>
      <c r="D212" s="9"/>
    </row>
    <row r="213" spans="2:4" x14ac:dyDescent="0.2">
      <c r="B213" s="18"/>
      <c r="C213" s="9"/>
      <c r="D213" s="9"/>
    </row>
    <row r="214" spans="2:4" x14ac:dyDescent="0.2">
      <c r="B214" s="18"/>
      <c r="C214" s="9"/>
      <c r="D214" s="9"/>
    </row>
    <row r="215" spans="2:4" x14ac:dyDescent="0.2">
      <c r="B215" s="18"/>
      <c r="C215" s="9"/>
      <c r="D215" s="9"/>
    </row>
    <row r="216" spans="2:4" x14ac:dyDescent="0.2">
      <c r="B216" s="18"/>
      <c r="C216" s="9"/>
      <c r="D216" s="9"/>
    </row>
    <row r="217" spans="2:4" x14ac:dyDescent="0.2">
      <c r="B217" s="18"/>
      <c r="C217" s="9"/>
      <c r="D217" s="9"/>
    </row>
    <row r="218" spans="2:4" x14ac:dyDescent="0.2">
      <c r="B218" s="18"/>
      <c r="C218" s="9"/>
      <c r="D218" s="9"/>
    </row>
    <row r="219" spans="2:4" x14ac:dyDescent="0.2">
      <c r="B219" s="18"/>
      <c r="C219" s="9"/>
      <c r="D219" s="9"/>
    </row>
    <row r="220" spans="2:4" x14ac:dyDescent="0.2">
      <c r="B220" s="18"/>
      <c r="C220" s="9"/>
      <c r="D220" s="9"/>
    </row>
    <row r="221" spans="2:4" x14ac:dyDescent="0.2">
      <c r="B221" s="18"/>
      <c r="C221" s="9"/>
      <c r="D221" s="9"/>
    </row>
    <row r="222" spans="2:4" x14ac:dyDescent="0.2">
      <c r="B222" s="18"/>
      <c r="C222" s="9"/>
      <c r="D222" s="9"/>
    </row>
    <row r="223" spans="2:4" x14ac:dyDescent="0.2">
      <c r="B223" s="18"/>
      <c r="C223" s="9"/>
      <c r="D223" s="9"/>
    </row>
    <row r="224" spans="2:4" x14ac:dyDescent="0.2">
      <c r="B224" s="18"/>
      <c r="C224" s="9"/>
      <c r="D224" s="9"/>
    </row>
    <row r="225" spans="2:4" x14ac:dyDescent="0.2">
      <c r="B225" s="18"/>
      <c r="C225" s="9"/>
      <c r="D225" s="9"/>
    </row>
    <row r="226" spans="2:4" x14ac:dyDescent="0.2">
      <c r="B226" s="18"/>
      <c r="C226" s="9"/>
      <c r="D226" s="9"/>
    </row>
    <row r="227" spans="2:4" x14ac:dyDescent="0.2">
      <c r="B227" s="18"/>
      <c r="C227" s="9"/>
      <c r="D227" s="9"/>
    </row>
    <row r="228" spans="2:4" x14ac:dyDescent="0.2">
      <c r="B228" s="18"/>
      <c r="C228" s="9"/>
      <c r="D228" s="9"/>
    </row>
    <row r="229" spans="2:4" x14ac:dyDescent="0.2">
      <c r="B229" s="18"/>
      <c r="C229" s="9"/>
      <c r="D229" s="9"/>
    </row>
    <row r="230" spans="2:4" x14ac:dyDescent="0.2">
      <c r="B230" s="18"/>
      <c r="C230" s="9"/>
      <c r="D230" s="9"/>
    </row>
    <row r="231" spans="2:4" x14ac:dyDescent="0.2">
      <c r="B231" s="18"/>
      <c r="C231" s="9"/>
      <c r="D231" s="9"/>
    </row>
    <row r="232" spans="2:4" x14ac:dyDescent="0.2">
      <c r="B232" s="18"/>
      <c r="C232" s="9"/>
      <c r="D232" s="9"/>
    </row>
    <row r="233" spans="2:4" x14ac:dyDescent="0.2">
      <c r="B233" s="18"/>
      <c r="C233" s="9"/>
      <c r="D233" s="9"/>
    </row>
    <row r="234" spans="2:4" x14ac:dyDescent="0.2">
      <c r="B234" s="18"/>
      <c r="C234" s="9"/>
      <c r="D234" s="9"/>
    </row>
    <row r="235" spans="2:4" x14ac:dyDescent="0.2">
      <c r="B235" s="18"/>
      <c r="C235" s="9"/>
      <c r="D235" s="9"/>
    </row>
    <row r="236" spans="2:4" x14ac:dyDescent="0.2">
      <c r="B236" s="18"/>
      <c r="C236" s="9"/>
      <c r="D236" s="9"/>
    </row>
    <row r="237" spans="2:4" x14ac:dyDescent="0.2">
      <c r="C237" s="9"/>
      <c r="D237" s="9"/>
    </row>
    <row r="238" spans="2:4" x14ac:dyDescent="0.2">
      <c r="C238" s="9"/>
      <c r="D238" s="9"/>
    </row>
    <row r="239" spans="2:4" x14ac:dyDescent="0.2">
      <c r="C239" s="9"/>
      <c r="D239" s="9"/>
    </row>
    <row r="240" spans="2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sortState xmlns:xlrd2="http://schemas.microsoft.com/office/spreadsheetml/2017/richdata2" ref="A21:R83">
    <sortCondition ref="C21:C83"/>
  </sortState>
  <phoneticPr fontId="7" type="noConversion"/>
  <hyperlinks>
    <hyperlink ref="H63741" r:id="rId1" display="http://vsolj.cetus-net.org/bulletin.html" xr:uid="{00000000-0004-0000-0000-000000000000}"/>
    <hyperlink ref="H63734" r:id="rId2" display="https://www.aavso.org/ejaavso" xr:uid="{00000000-0004-0000-0000-000001000000}"/>
    <hyperlink ref="I63741" r:id="rId3" display="http://vsolj.cetus-net.org/bulletin.html" xr:uid="{00000000-0004-0000-0000-000002000000}"/>
    <hyperlink ref="AQ57392" r:id="rId4" display="http://cdsbib.u-strasbg.fr/cgi-bin/cdsbib?1990RMxAA..21..381G" xr:uid="{00000000-0004-0000-0000-000003000000}"/>
    <hyperlink ref="H63738" r:id="rId5" display="https://www.aavso.org/ejaavso" xr:uid="{00000000-0004-0000-0000-000004000000}"/>
    <hyperlink ref="AP4756" r:id="rId6" display="http://cdsbib.u-strasbg.fr/cgi-bin/cdsbib?1990RMxAA..21..381G" xr:uid="{00000000-0004-0000-0000-000005000000}"/>
    <hyperlink ref="AP4759" r:id="rId7" display="http://cdsbib.u-strasbg.fr/cgi-bin/cdsbib?1990RMxAA..21..381G" xr:uid="{00000000-0004-0000-0000-000006000000}"/>
    <hyperlink ref="AP4757" r:id="rId8" display="http://cdsbib.u-strasbg.fr/cgi-bin/cdsbib?1990RMxAA..21..381G" xr:uid="{00000000-0004-0000-0000-000007000000}"/>
    <hyperlink ref="AP4741" r:id="rId9" display="http://cdsbib.u-strasbg.fr/cgi-bin/cdsbib?1990RMxAA..21..381G" xr:uid="{00000000-0004-0000-0000-000008000000}"/>
    <hyperlink ref="AQ4970" r:id="rId10" display="http://cdsbib.u-strasbg.fr/cgi-bin/cdsbib?1990RMxAA..21..381G" xr:uid="{00000000-0004-0000-0000-000009000000}"/>
    <hyperlink ref="AQ4974" r:id="rId11" display="http://cdsbib.u-strasbg.fr/cgi-bin/cdsbib?1990RMxAA..21..381G" xr:uid="{00000000-0004-0000-0000-00000A000000}"/>
    <hyperlink ref="AQ64654" r:id="rId12" display="http://cdsbib.u-strasbg.fr/cgi-bin/cdsbib?1990RMxAA..21..381G" xr:uid="{00000000-0004-0000-0000-00000B000000}"/>
    <hyperlink ref="I1862" r:id="rId13" display="http://vsolj.cetus-net.org/bulletin.html" xr:uid="{00000000-0004-0000-0000-00000C000000}"/>
    <hyperlink ref="H1862" r:id="rId14" display="http://vsolj.cetus-net.org/bulletin.html" xr:uid="{00000000-0004-0000-0000-00000D000000}"/>
    <hyperlink ref="AQ65315" r:id="rId15" display="http://cdsbib.u-strasbg.fr/cgi-bin/cdsbib?1990RMxAA..21..381G" xr:uid="{00000000-0004-0000-0000-00000E000000}"/>
    <hyperlink ref="AQ65314" r:id="rId16" display="http://cdsbib.u-strasbg.fr/cgi-bin/cdsbib?1990RMxAA..21..381G" xr:uid="{00000000-0004-0000-0000-00000F000000}"/>
    <hyperlink ref="AP3032" r:id="rId17" display="http://cdsbib.u-strasbg.fr/cgi-bin/cdsbib?1990RMxAA..21..381G" xr:uid="{00000000-0004-0000-0000-000010000000}"/>
    <hyperlink ref="AP3050" r:id="rId18" display="http://cdsbib.u-strasbg.fr/cgi-bin/cdsbib?1990RMxAA..21..381G" xr:uid="{00000000-0004-0000-0000-000011000000}"/>
    <hyperlink ref="AP3051" r:id="rId19" display="http://cdsbib.u-strasbg.fr/cgi-bin/cdsbib?1990RMxAA..21..381G" xr:uid="{00000000-0004-0000-0000-000012000000}"/>
    <hyperlink ref="AP30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17" workbookViewId="0">
      <selection activeCell="A27" sqref="A27:C64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6" t="s">
        <v>62</v>
      </c>
      <c r="I1" s="37" t="s">
        <v>63</v>
      </c>
      <c r="J1" s="38" t="s">
        <v>64</v>
      </c>
    </row>
    <row r="2" spans="1:16" x14ac:dyDescent="0.2">
      <c r="I2" s="39" t="s">
        <v>65</v>
      </c>
      <c r="J2" s="40" t="s">
        <v>66</v>
      </c>
    </row>
    <row r="3" spans="1:16" x14ac:dyDescent="0.2">
      <c r="A3" s="41" t="s">
        <v>67</v>
      </c>
      <c r="I3" s="39" t="s">
        <v>68</v>
      </c>
      <c r="J3" s="40" t="s">
        <v>69</v>
      </c>
    </row>
    <row r="4" spans="1:16" x14ac:dyDescent="0.2">
      <c r="I4" s="39" t="s">
        <v>70</v>
      </c>
      <c r="J4" s="40" t="s">
        <v>69</v>
      </c>
    </row>
    <row r="5" spans="1:16" ht="13.5" thickBot="1" x14ac:dyDescent="0.25">
      <c r="I5" s="42" t="s">
        <v>71</v>
      </c>
      <c r="J5" s="43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AA 22.294 </v>
      </c>
      <c r="B11" s="18" t="str">
        <f t="shared" ref="B11:B42" si="1">IF(H11=INT(H11),"I","II")</f>
        <v>I</v>
      </c>
      <c r="C11" s="9">
        <f t="shared" ref="C11:C42" si="2">1*G11</f>
        <v>34453.264000000003</v>
      </c>
      <c r="D11" s="15" t="str">
        <f t="shared" ref="D11:D42" si="3">VLOOKUP(F11,I$1:J$5,2,FALSE)</f>
        <v>vis</v>
      </c>
      <c r="E11" s="44">
        <f>VLOOKUP(C11,Active!C$21:E$973,3,FALSE)</f>
        <v>0</v>
      </c>
      <c r="F11" s="18" t="s">
        <v>71</v>
      </c>
      <c r="G11" s="15" t="str">
        <f t="shared" ref="G11:G42" si="4">MID(I11,3,LEN(I11)-3)</f>
        <v>34453.264</v>
      </c>
      <c r="H11" s="9">
        <f t="shared" ref="H11:H42" si="5">1*K11</f>
        <v>0</v>
      </c>
      <c r="I11" s="45" t="s">
        <v>158</v>
      </c>
      <c r="J11" s="46" t="s">
        <v>159</v>
      </c>
      <c r="K11" s="45">
        <v>0</v>
      </c>
      <c r="L11" s="45" t="s">
        <v>160</v>
      </c>
      <c r="M11" s="46" t="s">
        <v>82</v>
      </c>
      <c r="N11" s="46"/>
      <c r="O11" s="47" t="s">
        <v>110</v>
      </c>
      <c r="P11" s="47" t="s">
        <v>111</v>
      </c>
    </row>
    <row r="12" spans="1:16" ht="12.75" customHeight="1" thickBot="1" x14ac:dyDescent="0.25">
      <c r="A12" s="9" t="str">
        <f t="shared" si="0"/>
        <v> BBS 21 </v>
      </c>
      <c r="B12" s="18" t="str">
        <f t="shared" si="1"/>
        <v>I</v>
      </c>
      <c r="C12" s="9">
        <f t="shared" si="2"/>
        <v>42469.324999999997</v>
      </c>
      <c r="D12" s="15" t="str">
        <f t="shared" si="3"/>
        <v>vis</v>
      </c>
      <c r="E12" s="44">
        <f>VLOOKUP(C12,Active!C$21:E$973,3,FALSE)</f>
        <v>4205.9896068353082</v>
      </c>
      <c r="F12" s="18" t="s">
        <v>71</v>
      </c>
      <c r="G12" s="15" t="str">
        <f t="shared" si="4"/>
        <v>42469.325</v>
      </c>
      <c r="H12" s="9">
        <f t="shared" si="5"/>
        <v>4206</v>
      </c>
      <c r="I12" s="45" t="s">
        <v>184</v>
      </c>
      <c r="J12" s="46" t="s">
        <v>185</v>
      </c>
      <c r="K12" s="45">
        <v>4206</v>
      </c>
      <c r="L12" s="45" t="s">
        <v>186</v>
      </c>
      <c r="M12" s="46" t="s">
        <v>82</v>
      </c>
      <c r="N12" s="46"/>
      <c r="O12" s="47" t="s">
        <v>187</v>
      </c>
      <c r="P12" s="47" t="s">
        <v>188</v>
      </c>
    </row>
    <row r="13" spans="1:16" ht="12.75" customHeight="1" thickBot="1" x14ac:dyDescent="0.25">
      <c r="A13" s="9" t="str">
        <f t="shared" si="0"/>
        <v> BBS 46 </v>
      </c>
      <c r="B13" s="18" t="str">
        <f t="shared" si="1"/>
        <v>I</v>
      </c>
      <c r="C13" s="9">
        <f t="shared" si="2"/>
        <v>44291.33</v>
      </c>
      <c r="D13" s="15" t="str">
        <f t="shared" si="3"/>
        <v>vis</v>
      </c>
      <c r="E13" s="44">
        <f>VLOOKUP(C13,Active!C$21:E$973,3,FALSE)</f>
        <v>5161.987084100263</v>
      </c>
      <c r="F13" s="18" t="s">
        <v>71</v>
      </c>
      <c r="G13" s="15" t="str">
        <f t="shared" si="4"/>
        <v>44291.330</v>
      </c>
      <c r="H13" s="9">
        <f t="shared" si="5"/>
        <v>5162</v>
      </c>
      <c r="I13" s="45" t="s">
        <v>189</v>
      </c>
      <c r="J13" s="46" t="s">
        <v>190</v>
      </c>
      <c r="K13" s="45">
        <v>5162</v>
      </c>
      <c r="L13" s="45" t="s">
        <v>191</v>
      </c>
      <c r="M13" s="46" t="s">
        <v>82</v>
      </c>
      <c r="N13" s="46"/>
      <c r="O13" s="47" t="s">
        <v>187</v>
      </c>
      <c r="P13" s="47" t="s">
        <v>192</v>
      </c>
    </row>
    <row r="14" spans="1:16" ht="12.75" customHeight="1" thickBot="1" x14ac:dyDescent="0.25">
      <c r="A14" s="9" t="str">
        <f t="shared" si="0"/>
        <v> BBS 91 </v>
      </c>
      <c r="B14" s="18" t="str">
        <f t="shared" si="1"/>
        <v>II</v>
      </c>
      <c r="C14" s="9">
        <f t="shared" si="2"/>
        <v>47528.466</v>
      </c>
      <c r="D14" s="15" t="str">
        <f t="shared" si="3"/>
        <v>vis</v>
      </c>
      <c r="E14" s="44">
        <f>VLOOKUP(C14,Active!C$21:E$973,3,FALSE)</f>
        <v>6860.4971592995935</v>
      </c>
      <c r="F14" s="18" t="s">
        <v>71</v>
      </c>
      <c r="G14" s="15" t="str">
        <f t="shared" si="4"/>
        <v>47528.466</v>
      </c>
      <c r="H14" s="9">
        <f t="shared" si="5"/>
        <v>6860.5</v>
      </c>
      <c r="I14" s="45" t="s">
        <v>193</v>
      </c>
      <c r="J14" s="46" t="s">
        <v>194</v>
      </c>
      <c r="K14" s="45">
        <v>6860.5</v>
      </c>
      <c r="L14" s="45" t="s">
        <v>137</v>
      </c>
      <c r="M14" s="46" t="s">
        <v>82</v>
      </c>
      <c r="N14" s="46"/>
      <c r="O14" s="47" t="s">
        <v>195</v>
      </c>
      <c r="P14" s="47" t="s">
        <v>196</v>
      </c>
    </row>
    <row r="15" spans="1:16" ht="12.75" customHeight="1" thickBot="1" x14ac:dyDescent="0.25">
      <c r="A15" s="9" t="str">
        <f t="shared" si="0"/>
        <v> BBS 94 </v>
      </c>
      <c r="B15" s="18" t="str">
        <f t="shared" si="1"/>
        <v>II</v>
      </c>
      <c r="C15" s="9">
        <f t="shared" si="2"/>
        <v>47913.436000000002</v>
      </c>
      <c r="D15" s="15" t="str">
        <f t="shared" si="3"/>
        <v>vis</v>
      </c>
      <c r="E15" s="44">
        <f>VLOOKUP(C15,Active!C$21:E$973,3,FALSE)</f>
        <v>7062.4891125723288</v>
      </c>
      <c r="F15" s="18" t="s">
        <v>71</v>
      </c>
      <c r="G15" s="15" t="str">
        <f t="shared" si="4"/>
        <v>47913.436</v>
      </c>
      <c r="H15" s="9">
        <f t="shared" si="5"/>
        <v>7062.5</v>
      </c>
      <c r="I15" s="45" t="s">
        <v>197</v>
      </c>
      <c r="J15" s="46" t="s">
        <v>198</v>
      </c>
      <c r="K15" s="45">
        <v>7062.5</v>
      </c>
      <c r="L15" s="45" t="s">
        <v>90</v>
      </c>
      <c r="M15" s="46" t="s">
        <v>82</v>
      </c>
      <c r="N15" s="46"/>
      <c r="O15" s="47" t="s">
        <v>195</v>
      </c>
      <c r="P15" s="47" t="s">
        <v>199</v>
      </c>
    </row>
    <row r="16" spans="1:16" ht="12.75" customHeight="1" thickBot="1" x14ac:dyDescent="0.25">
      <c r="A16" s="9" t="str">
        <f t="shared" si="0"/>
        <v> BBS 94 </v>
      </c>
      <c r="B16" s="18" t="str">
        <f t="shared" si="1"/>
        <v>II</v>
      </c>
      <c r="C16" s="9">
        <f t="shared" si="2"/>
        <v>47955.368999999999</v>
      </c>
      <c r="D16" s="15" t="str">
        <f t="shared" si="3"/>
        <v>vis</v>
      </c>
      <c r="E16" s="44">
        <f>VLOOKUP(C16,Active!C$21:E$973,3,FALSE)</f>
        <v>7084.4911609828159</v>
      </c>
      <c r="F16" s="18" t="s">
        <v>71</v>
      </c>
      <c r="G16" s="15" t="str">
        <f t="shared" si="4"/>
        <v>47955.369</v>
      </c>
      <c r="H16" s="9">
        <f t="shared" si="5"/>
        <v>7084.5</v>
      </c>
      <c r="I16" s="45" t="s">
        <v>200</v>
      </c>
      <c r="J16" s="46" t="s">
        <v>201</v>
      </c>
      <c r="K16" s="45">
        <v>7084.5</v>
      </c>
      <c r="L16" s="45" t="s">
        <v>202</v>
      </c>
      <c r="M16" s="46" t="s">
        <v>82</v>
      </c>
      <c r="N16" s="46"/>
      <c r="O16" s="47" t="s">
        <v>195</v>
      </c>
      <c r="P16" s="47" t="s">
        <v>199</v>
      </c>
    </row>
    <row r="17" spans="1:16" ht="12.75" customHeight="1" thickBot="1" x14ac:dyDescent="0.25">
      <c r="A17" s="9" t="str">
        <f t="shared" si="0"/>
        <v> BBS 95 </v>
      </c>
      <c r="B17" s="18" t="str">
        <f t="shared" si="1"/>
        <v>I</v>
      </c>
      <c r="C17" s="9">
        <f t="shared" si="2"/>
        <v>47996.347999999998</v>
      </c>
      <c r="D17" s="15" t="str">
        <f t="shared" si="3"/>
        <v>vis</v>
      </c>
      <c r="E17" s="44">
        <f>VLOOKUP(C17,Active!C$21:E$973,3,FALSE)</f>
        <v>7105.9926500681031</v>
      </c>
      <c r="F17" s="18" t="s">
        <v>71</v>
      </c>
      <c r="G17" s="15" t="str">
        <f t="shared" si="4"/>
        <v>47996.348</v>
      </c>
      <c r="H17" s="9">
        <f t="shared" si="5"/>
        <v>7106</v>
      </c>
      <c r="I17" s="45" t="s">
        <v>203</v>
      </c>
      <c r="J17" s="46" t="s">
        <v>204</v>
      </c>
      <c r="K17" s="45">
        <v>7106</v>
      </c>
      <c r="L17" s="45" t="s">
        <v>205</v>
      </c>
      <c r="M17" s="46" t="s">
        <v>82</v>
      </c>
      <c r="N17" s="46"/>
      <c r="O17" s="47" t="s">
        <v>195</v>
      </c>
      <c r="P17" s="47" t="s">
        <v>206</v>
      </c>
    </row>
    <row r="18" spans="1:16" ht="12.75" customHeight="1" thickBot="1" x14ac:dyDescent="0.25">
      <c r="A18" s="9" t="str">
        <f t="shared" si="0"/>
        <v> BBS 104 </v>
      </c>
      <c r="B18" s="18" t="str">
        <f t="shared" si="1"/>
        <v>I</v>
      </c>
      <c r="C18" s="9">
        <f t="shared" si="2"/>
        <v>49090.336000000003</v>
      </c>
      <c r="D18" s="15" t="str">
        <f t="shared" si="3"/>
        <v>vis</v>
      </c>
      <c r="E18" s="44">
        <f>VLOOKUP(C18,Active!C$21:E$973,3,FALSE)</f>
        <v>7680.0030222449832</v>
      </c>
      <c r="F18" s="18" t="s">
        <v>71</v>
      </c>
      <c r="G18" s="15" t="str">
        <f t="shared" si="4"/>
        <v>49090.336</v>
      </c>
      <c r="H18" s="9">
        <f t="shared" si="5"/>
        <v>7680</v>
      </c>
      <c r="I18" s="45" t="s">
        <v>207</v>
      </c>
      <c r="J18" s="46" t="s">
        <v>208</v>
      </c>
      <c r="K18" s="45">
        <v>7680</v>
      </c>
      <c r="L18" s="45" t="s">
        <v>132</v>
      </c>
      <c r="M18" s="46" t="s">
        <v>82</v>
      </c>
      <c r="N18" s="46"/>
      <c r="O18" s="47" t="s">
        <v>195</v>
      </c>
      <c r="P18" s="47" t="s">
        <v>209</v>
      </c>
    </row>
    <row r="19" spans="1:16" ht="12.75" customHeight="1" thickBot="1" x14ac:dyDescent="0.25">
      <c r="A19" s="9" t="str">
        <f t="shared" si="0"/>
        <v>IBVS 4009 </v>
      </c>
      <c r="B19" s="18" t="str">
        <f t="shared" si="1"/>
        <v>I</v>
      </c>
      <c r="C19" s="9">
        <f t="shared" si="2"/>
        <v>49343.795299999998</v>
      </c>
      <c r="D19" s="15" t="str">
        <f t="shared" si="3"/>
        <v>vis</v>
      </c>
      <c r="E19" s="44">
        <f>VLOOKUP(C19,Active!C$21:E$973,3,FALSE)</f>
        <v>7812.9919280873573</v>
      </c>
      <c r="F19" s="18" t="s">
        <v>71</v>
      </c>
      <c r="G19" s="15" t="str">
        <f t="shared" si="4"/>
        <v>49343.7953</v>
      </c>
      <c r="H19" s="9">
        <f t="shared" si="5"/>
        <v>7813</v>
      </c>
      <c r="I19" s="45" t="s">
        <v>210</v>
      </c>
      <c r="J19" s="46" t="s">
        <v>211</v>
      </c>
      <c r="K19" s="45">
        <v>7813</v>
      </c>
      <c r="L19" s="45" t="s">
        <v>212</v>
      </c>
      <c r="M19" s="46" t="s">
        <v>213</v>
      </c>
      <c r="N19" s="46" t="s">
        <v>214</v>
      </c>
      <c r="O19" s="47" t="s">
        <v>215</v>
      </c>
      <c r="P19" s="48" t="s">
        <v>216</v>
      </c>
    </row>
    <row r="20" spans="1:16" ht="12.75" customHeight="1" thickBot="1" x14ac:dyDescent="0.25">
      <c r="A20" s="9" t="str">
        <f t="shared" si="0"/>
        <v>IBVS 4194 </v>
      </c>
      <c r="B20" s="18" t="str">
        <f t="shared" si="1"/>
        <v>II</v>
      </c>
      <c r="C20" s="9">
        <f t="shared" si="2"/>
        <v>49727.827700000002</v>
      </c>
      <c r="D20" s="15" t="str">
        <f t="shared" si="3"/>
        <v>vis</v>
      </c>
      <c r="E20" s="44">
        <f>VLOOKUP(C20,Active!C$21:E$973,3,FALSE)</f>
        <v>8014.4919270379687</v>
      </c>
      <c r="F20" s="18" t="s">
        <v>71</v>
      </c>
      <c r="G20" s="15" t="str">
        <f t="shared" si="4"/>
        <v>49727.8277</v>
      </c>
      <c r="H20" s="9">
        <f t="shared" si="5"/>
        <v>8014.5</v>
      </c>
      <c r="I20" s="45" t="s">
        <v>217</v>
      </c>
      <c r="J20" s="46" t="s">
        <v>218</v>
      </c>
      <c r="K20" s="45">
        <v>8014.5</v>
      </c>
      <c r="L20" s="45" t="s">
        <v>212</v>
      </c>
      <c r="M20" s="46" t="s">
        <v>213</v>
      </c>
      <c r="N20" s="46" t="s">
        <v>214</v>
      </c>
      <c r="O20" s="47" t="s">
        <v>215</v>
      </c>
      <c r="P20" s="48" t="s">
        <v>219</v>
      </c>
    </row>
    <row r="21" spans="1:16" ht="12.75" customHeight="1" thickBot="1" x14ac:dyDescent="0.25">
      <c r="A21" s="9" t="str">
        <f t="shared" si="0"/>
        <v> JAAVSO 41;122 </v>
      </c>
      <c r="B21" s="18" t="str">
        <f t="shared" si="1"/>
        <v>I</v>
      </c>
      <c r="C21" s="9">
        <f t="shared" si="2"/>
        <v>50502.559999999998</v>
      </c>
      <c r="D21" s="15" t="str">
        <f t="shared" si="3"/>
        <v>vis</v>
      </c>
      <c r="E21" s="44">
        <f>VLOOKUP(C21,Active!C$21:E$973,3,FALSE)</f>
        <v>8420.9903309148358</v>
      </c>
      <c r="F21" s="18" t="s">
        <v>71</v>
      </c>
      <c r="G21" s="15" t="str">
        <f t="shared" si="4"/>
        <v>50502.560</v>
      </c>
      <c r="H21" s="9">
        <f t="shared" si="5"/>
        <v>8421</v>
      </c>
      <c r="I21" s="45" t="s">
        <v>220</v>
      </c>
      <c r="J21" s="46" t="s">
        <v>221</v>
      </c>
      <c r="K21" s="45">
        <v>8421</v>
      </c>
      <c r="L21" s="45" t="s">
        <v>222</v>
      </c>
      <c r="M21" s="46" t="s">
        <v>82</v>
      </c>
      <c r="N21" s="46"/>
      <c r="O21" s="47" t="s">
        <v>223</v>
      </c>
      <c r="P21" s="47" t="s">
        <v>224</v>
      </c>
    </row>
    <row r="22" spans="1:16" ht="12.75" customHeight="1" thickBot="1" x14ac:dyDescent="0.25">
      <c r="A22" s="9" t="str">
        <f t="shared" si="0"/>
        <v> BBS 117 </v>
      </c>
      <c r="B22" s="18" t="str">
        <f t="shared" si="1"/>
        <v>II</v>
      </c>
      <c r="C22" s="9">
        <f t="shared" si="2"/>
        <v>50871.347999999998</v>
      </c>
      <c r="D22" s="15" t="str">
        <f t="shared" si="3"/>
        <v>vis</v>
      </c>
      <c r="E22" s="44">
        <f>VLOOKUP(C22,Active!C$21:E$973,3,FALSE)</f>
        <v>8614.491664690313</v>
      </c>
      <c r="F22" s="18" t="s">
        <v>71</v>
      </c>
      <c r="G22" s="15" t="str">
        <f t="shared" si="4"/>
        <v>50871.348</v>
      </c>
      <c r="H22" s="9">
        <f t="shared" si="5"/>
        <v>8614.5</v>
      </c>
      <c r="I22" s="45" t="s">
        <v>225</v>
      </c>
      <c r="J22" s="46" t="s">
        <v>226</v>
      </c>
      <c r="K22" s="45">
        <v>8614.5</v>
      </c>
      <c r="L22" s="45" t="s">
        <v>227</v>
      </c>
      <c r="M22" s="46" t="s">
        <v>82</v>
      </c>
      <c r="N22" s="46"/>
      <c r="O22" s="47" t="s">
        <v>195</v>
      </c>
      <c r="P22" s="47" t="s">
        <v>228</v>
      </c>
    </row>
    <row r="23" spans="1:16" ht="12.75" customHeight="1" thickBot="1" x14ac:dyDescent="0.25">
      <c r="A23" s="9" t="str">
        <f t="shared" si="0"/>
        <v>BAVM 201 </v>
      </c>
      <c r="B23" s="18" t="str">
        <f t="shared" si="1"/>
        <v>I</v>
      </c>
      <c r="C23" s="9">
        <f t="shared" si="2"/>
        <v>54514.419000000002</v>
      </c>
      <c r="D23" s="15" t="str">
        <f t="shared" si="3"/>
        <v>vis</v>
      </c>
      <c r="E23" s="44">
        <f>VLOOKUP(C23,Active!C$21:E$973,3,FALSE)</f>
        <v>10525.993930324661</v>
      </c>
      <c r="F23" s="18" t="s">
        <v>71</v>
      </c>
      <c r="G23" s="15" t="str">
        <f t="shared" si="4"/>
        <v>54514.4190</v>
      </c>
      <c r="H23" s="9">
        <f t="shared" si="5"/>
        <v>10526</v>
      </c>
      <c r="I23" s="45" t="s">
        <v>234</v>
      </c>
      <c r="J23" s="46" t="s">
        <v>235</v>
      </c>
      <c r="K23" s="45">
        <v>10526</v>
      </c>
      <c r="L23" s="45" t="s">
        <v>236</v>
      </c>
      <c r="M23" s="46" t="s">
        <v>237</v>
      </c>
      <c r="N23" s="46" t="s">
        <v>238</v>
      </c>
      <c r="O23" s="47" t="s">
        <v>239</v>
      </c>
      <c r="P23" s="48" t="s">
        <v>240</v>
      </c>
    </row>
    <row r="24" spans="1:16" ht="12.75" customHeight="1" thickBot="1" x14ac:dyDescent="0.25">
      <c r="A24" s="9" t="str">
        <f t="shared" si="0"/>
        <v>IBVS 5992 </v>
      </c>
      <c r="B24" s="18" t="str">
        <f t="shared" si="1"/>
        <v>I</v>
      </c>
      <c r="C24" s="9">
        <f t="shared" si="2"/>
        <v>55621.727099999996</v>
      </c>
      <c r="D24" s="15" t="str">
        <f t="shared" si="3"/>
        <v>vis</v>
      </c>
      <c r="E24" s="44">
        <f>VLOOKUP(C24,Active!C$21:E$973,3,FALSE)</f>
        <v>11106.993296492725</v>
      </c>
      <c r="F24" s="18" t="s">
        <v>71</v>
      </c>
      <c r="G24" s="15" t="str">
        <f t="shared" si="4"/>
        <v>55621.7271</v>
      </c>
      <c r="H24" s="9">
        <f t="shared" si="5"/>
        <v>11107</v>
      </c>
      <c r="I24" s="45" t="s">
        <v>241</v>
      </c>
      <c r="J24" s="46" t="s">
        <v>242</v>
      </c>
      <c r="K24" s="45" t="s">
        <v>243</v>
      </c>
      <c r="L24" s="45" t="s">
        <v>244</v>
      </c>
      <c r="M24" s="46" t="s">
        <v>237</v>
      </c>
      <c r="N24" s="46" t="s">
        <v>71</v>
      </c>
      <c r="O24" s="47" t="s">
        <v>187</v>
      </c>
      <c r="P24" s="48" t="s">
        <v>245</v>
      </c>
    </row>
    <row r="25" spans="1:16" ht="12.75" customHeight="1" thickBot="1" x14ac:dyDescent="0.25">
      <c r="A25" s="9" t="str">
        <f t="shared" si="0"/>
        <v>BAVM 220 </v>
      </c>
      <c r="B25" s="18" t="str">
        <f t="shared" si="1"/>
        <v>I</v>
      </c>
      <c r="C25" s="9">
        <f t="shared" si="2"/>
        <v>55629.35</v>
      </c>
      <c r="D25" s="15" t="str">
        <f t="shared" si="3"/>
        <v>vis</v>
      </c>
      <c r="E25" s="44">
        <f>VLOOKUP(C25,Active!C$21:E$973,3,FALSE)</f>
        <v>11110.992996367007</v>
      </c>
      <c r="F25" s="18" t="s">
        <v>71</v>
      </c>
      <c r="G25" s="15" t="str">
        <f t="shared" si="4"/>
        <v>55629.3500</v>
      </c>
      <c r="H25" s="9">
        <f t="shared" si="5"/>
        <v>11111</v>
      </c>
      <c r="I25" s="45" t="s">
        <v>246</v>
      </c>
      <c r="J25" s="46" t="s">
        <v>247</v>
      </c>
      <c r="K25" s="45" t="s">
        <v>248</v>
      </c>
      <c r="L25" s="45" t="s">
        <v>249</v>
      </c>
      <c r="M25" s="46" t="s">
        <v>237</v>
      </c>
      <c r="N25" s="46" t="s">
        <v>71</v>
      </c>
      <c r="O25" s="47" t="s">
        <v>239</v>
      </c>
      <c r="P25" s="48" t="s">
        <v>250</v>
      </c>
    </row>
    <row r="26" spans="1:16" ht="12.75" customHeight="1" thickBot="1" x14ac:dyDescent="0.25">
      <c r="A26" s="9" t="str">
        <f t="shared" si="0"/>
        <v>IBVS 6029 </v>
      </c>
      <c r="B26" s="18" t="str">
        <f t="shared" si="1"/>
        <v>I</v>
      </c>
      <c r="C26" s="9">
        <f t="shared" si="2"/>
        <v>55987.654199999997</v>
      </c>
      <c r="D26" s="15" t="str">
        <f t="shared" si="3"/>
        <v>vis</v>
      </c>
      <c r="E26" s="44">
        <f>VLOOKUP(C26,Active!C$21:E$973,3,FALSE)</f>
        <v>11298.993529457442</v>
      </c>
      <c r="F26" s="18" t="s">
        <v>71</v>
      </c>
      <c r="G26" s="15" t="str">
        <f t="shared" si="4"/>
        <v>55987.6542</v>
      </c>
      <c r="H26" s="9">
        <f t="shared" si="5"/>
        <v>11299</v>
      </c>
      <c r="I26" s="45" t="s">
        <v>251</v>
      </c>
      <c r="J26" s="46" t="s">
        <v>252</v>
      </c>
      <c r="K26" s="45" t="s">
        <v>253</v>
      </c>
      <c r="L26" s="45" t="s">
        <v>254</v>
      </c>
      <c r="M26" s="46" t="s">
        <v>237</v>
      </c>
      <c r="N26" s="46" t="s">
        <v>71</v>
      </c>
      <c r="O26" s="47" t="s">
        <v>187</v>
      </c>
      <c r="P26" s="48" t="s">
        <v>255</v>
      </c>
    </row>
    <row r="27" spans="1:16" ht="12.75" customHeight="1" thickBot="1" x14ac:dyDescent="0.25">
      <c r="A27" s="9" t="str">
        <f t="shared" si="0"/>
        <v> MVS 624 </v>
      </c>
      <c r="B27" s="18" t="str">
        <f t="shared" si="1"/>
        <v>I</v>
      </c>
      <c r="C27" s="9">
        <f t="shared" si="2"/>
        <v>25516.648000000001</v>
      </c>
      <c r="D27" s="15" t="str">
        <f t="shared" si="3"/>
        <v>vis</v>
      </c>
      <c r="E27" s="44">
        <f>VLOOKUP(C27,Active!C$21:E$973,3,FALSE)</f>
        <v>-4689.0004974111544</v>
      </c>
      <c r="F27" s="18" t="s">
        <v>71</v>
      </c>
      <c r="G27" s="15" t="str">
        <f t="shared" si="4"/>
        <v>25516.648</v>
      </c>
      <c r="H27" s="9">
        <f t="shared" si="5"/>
        <v>-4689</v>
      </c>
      <c r="I27" s="45" t="s">
        <v>73</v>
      </c>
      <c r="J27" s="46" t="s">
        <v>74</v>
      </c>
      <c r="K27" s="45">
        <v>-4689</v>
      </c>
      <c r="L27" s="45" t="s">
        <v>75</v>
      </c>
      <c r="M27" s="46" t="s">
        <v>76</v>
      </c>
      <c r="N27" s="46"/>
      <c r="O27" s="47" t="s">
        <v>77</v>
      </c>
      <c r="P27" s="47" t="s">
        <v>78</v>
      </c>
    </row>
    <row r="28" spans="1:16" ht="12.75" customHeight="1" thickBot="1" x14ac:dyDescent="0.25">
      <c r="A28" s="9" t="str">
        <f t="shared" si="0"/>
        <v> PSMO 8.2 </v>
      </c>
      <c r="B28" s="18" t="str">
        <f t="shared" si="1"/>
        <v>I</v>
      </c>
      <c r="C28" s="9">
        <f t="shared" si="2"/>
        <v>27125.174999999999</v>
      </c>
      <c r="D28" s="15" t="str">
        <f t="shared" si="3"/>
        <v>vis</v>
      </c>
      <c r="E28" s="44">
        <f>VLOOKUP(C28,Active!C$21:E$973,3,FALSE)</f>
        <v>-3845.0139254135142</v>
      </c>
      <c r="F28" s="18" t="s">
        <v>71</v>
      </c>
      <c r="G28" s="15" t="str">
        <f t="shared" si="4"/>
        <v>27125.175</v>
      </c>
      <c r="H28" s="9">
        <f t="shared" si="5"/>
        <v>-3845</v>
      </c>
      <c r="I28" s="45" t="s">
        <v>79</v>
      </c>
      <c r="J28" s="46" t="s">
        <v>80</v>
      </c>
      <c r="K28" s="45">
        <v>-3845</v>
      </c>
      <c r="L28" s="45" t="s">
        <v>81</v>
      </c>
      <c r="M28" s="46" t="s">
        <v>82</v>
      </c>
      <c r="N28" s="46"/>
      <c r="O28" s="47" t="s">
        <v>83</v>
      </c>
      <c r="P28" s="47" t="s">
        <v>84</v>
      </c>
    </row>
    <row r="29" spans="1:16" ht="12.75" customHeight="1" thickBot="1" x14ac:dyDescent="0.25">
      <c r="A29" s="9" t="str">
        <f t="shared" si="0"/>
        <v> PSMO 8.2 </v>
      </c>
      <c r="B29" s="18" t="str">
        <f t="shared" si="1"/>
        <v>II</v>
      </c>
      <c r="C29" s="9">
        <f t="shared" si="2"/>
        <v>27126.148000000001</v>
      </c>
      <c r="D29" s="15" t="str">
        <f t="shared" si="3"/>
        <v>vis</v>
      </c>
      <c r="E29" s="44">
        <f>VLOOKUP(C29,Active!C$21:E$973,3,FALSE)</f>
        <v>-3844.5033968774346</v>
      </c>
      <c r="F29" s="18" t="s">
        <v>71</v>
      </c>
      <c r="G29" s="15" t="str">
        <f t="shared" si="4"/>
        <v>27126.148</v>
      </c>
      <c r="H29" s="9">
        <f t="shared" si="5"/>
        <v>-3844.5</v>
      </c>
      <c r="I29" s="45" t="s">
        <v>85</v>
      </c>
      <c r="J29" s="46" t="s">
        <v>86</v>
      </c>
      <c r="K29" s="45">
        <v>-3844.5</v>
      </c>
      <c r="L29" s="45" t="s">
        <v>87</v>
      </c>
      <c r="M29" s="46" t="s">
        <v>82</v>
      </c>
      <c r="N29" s="46"/>
      <c r="O29" s="47" t="s">
        <v>83</v>
      </c>
      <c r="P29" s="47" t="s">
        <v>84</v>
      </c>
    </row>
    <row r="30" spans="1:16" ht="12.75" customHeight="1" thickBot="1" x14ac:dyDescent="0.25">
      <c r="A30" s="9" t="str">
        <f t="shared" si="0"/>
        <v> MVS 624 </v>
      </c>
      <c r="B30" s="18" t="str">
        <f t="shared" si="1"/>
        <v>II</v>
      </c>
      <c r="C30" s="9">
        <f t="shared" si="2"/>
        <v>30764.435000000001</v>
      </c>
      <c r="D30" s="15" t="str">
        <f t="shared" si="3"/>
        <v>vis</v>
      </c>
      <c r="E30" s="44">
        <f>VLOOKUP(C30,Active!C$21:E$973,3,FALSE)</f>
        <v>-1935.5112736034193</v>
      </c>
      <c r="F30" s="18" t="s">
        <v>71</v>
      </c>
      <c r="G30" s="15" t="str">
        <f t="shared" si="4"/>
        <v>30764.435</v>
      </c>
      <c r="H30" s="9">
        <f t="shared" si="5"/>
        <v>-1935.5</v>
      </c>
      <c r="I30" s="45" t="s">
        <v>88</v>
      </c>
      <c r="J30" s="46" t="s">
        <v>89</v>
      </c>
      <c r="K30" s="45">
        <v>-1935.5</v>
      </c>
      <c r="L30" s="45" t="s">
        <v>90</v>
      </c>
      <c r="M30" s="46" t="s">
        <v>76</v>
      </c>
      <c r="N30" s="46"/>
      <c r="O30" s="47" t="s">
        <v>77</v>
      </c>
      <c r="P30" s="47" t="s">
        <v>78</v>
      </c>
    </row>
    <row r="31" spans="1:16" ht="12.75" customHeight="1" thickBot="1" x14ac:dyDescent="0.25">
      <c r="A31" s="9" t="str">
        <f t="shared" si="0"/>
        <v> MVS 624 </v>
      </c>
      <c r="B31" s="18" t="str">
        <f t="shared" si="1"/>
        <v>I</v>
      </c>
      <c r="C31" s="9">
        <f t="shared" si="2"/>
        <v>30784.447</v>
      </c>
      <c r="D31" s="15" t="str">
        <f t="shared" si="3"/>
        <v>vis</v>
      </c>
      <c r="E31" s="44">
        <f>VLOOKUP(C31,Active!C$21:E$973,3,FALSE)</f>
        <v>-1925.0110710710305</v>
      </c>
      <c r="F31" s="18" t="s">
        <v>71</v>
      </c>
      <c r="G31" s="15" t="str">
        <f t="shared" si="4"/>
        <v>30784.447</v>
      </c>
      <c r="H31" s="9">
        <f t="shared" si="5"/>
        <v>-1925</v>
      </c>
      <c r="I31" s="45" t="s">
        <v>91</v>
      </c>
      <c r="J31" s="46" t="s">
        <v>92</v>
      </c>
      <c r="K31" s="45">
        <v>-1925</v>
      </c>
      <c r="L31" s="45" t="s">
        <v>90</v>
      </c>
      <c r="M31" s="46" t="s">
        <v>76</v>
      </c>
      <c r="N31" s="46"/>
      <c r="O31" s="47" t="s">
        <v>77</v>
      </c>
      <c r="P31" s="47" t="s">
        <v>78</v>
      </c>
    </row>
    <row r="32" spans="1:16" ht="12.75" customHeight="1" thickBot="1" x14ac:dyDescent="0.25">
      <c r="A32" s="9" t="str">
        <f t="shared" si="0"/>
        <v> MVS 624 </v>
      </c>
      <c r="B32" s="18" t="str">
        <f t="shared" si="1"/>
        <v>I</v>
      </c>
      <c r="C32" s="9">
        <f t="shared" si="2"/>
        <v>31003.597000000002</v>
      </c>
      <c r="D32" s="15" t="str">
        <f t="shared" si="3"/>
        <v>vis</v>
      </c>
      <c r="E32" s="44">
        <f>VLOOKUP(C32,Active!C$21:E$973,3,FALSE)</f>
        <v>-1810.0240940086101</v>
      </c>
      <c r="F32" s="18" t="s">
        <v>71</v>
      </c>
      <c r="G32" s="15" t="str">
        <f t="shared" si="4"/>
        <v>31003.597</v>
      </c>
      <c r="H32" s="9">
        <f t="shared" si="5"/>
        <v>-1810</v>
      </c>
      <c r="I32" s="45" t="s">
        <v>93</v>
      </c>
      <c r="J32" s="46" t="s">
        <v>94</v>
      </c>
      <c r="K32" s="45">
        <v>-1810</v>
      </c>
      <c r="L32" s="45" t="s">
        <v>95</v>
      </c>
      <c r="M32" s="46" t="s">
        <v>76</v>
      </c>
      <c r="N32" s="46"/>
      <c r="O32" s="47" t="s">
        <v>77</v>
      </c>
      <c r="P32" s="47" t="s">
        <v>78</v>
      </c>
    </row>
    <row r="33" spans="1:16" ht="12.75" customHeight="1" thickBot="1" x14ac:dyDescent="0.25">
      <c r="A33" s="9" t="str">
        <f t="shared" si="0"/>
        <v> MVS 624 </v>
      </c>
      <c r="B33" s="18" t="str">
        <f t="shared" si="1"/>
        <v>I</v>
      </c>
      <c r="C33" s="9">
        <f t="shared" si="2"/>
        <v>31449.615000000002</v>
      </c>
      <c r="D33" s="15" t="str">
        <f t="shared" si="3"/>
        <v>vis</v>
      </c>
      <c r="E33" s="44">
        <f>VLOOKUP(C33,Active!C$21:E$973,3,FALSE)</f>
        <v>-1576.00054148556</v>
      </c>
      <c r="F33" s="18" t="s">
        <v>71</v>
      </c>
      <c r="G33" s="15" t="str">
        <f t="shared" si="4"/>
        <v>31449.615</v>
      </c>
      <c r="H33" s="9">
        <f t="shared" si="5"/>
        <v>-1576</v>
      </c>
      <c r="I33" s="45" t="s">
        <v>96</v>
      </c>
      <c r="J33" s="46" t="s">
        <v>97</v>
      </c>
      <c r="K33" s="45">
        <v>-1576</v>
      </c>
      <c r="L33" s="45" t="s">
        <v>75</v>
      </c>
      <c r="M33" s="46" t="s">
        <v>76</v>
      </c>
      <c r="N33" s="46"/>
      <c r="O33" s="47" t="s">
        <v>77</v>
      </c>
      <c r="P33" s="47" t="s">
        <v>78</v>
      </c>
    </row>
    <row r="34" spans="1:16" ht="12.75" customHeight="1" thickBot="1" x14ac:dyDescent="0.25">
      <c r="A34" s="9" t="str">
        <f t="shared" si="0"/>
        <v> MVS 624 </v>
      </c>
      <c r="B34" s="18" t="str">
        <f t="shared" si="1"/>
        <v>I</v>
      </c>
      <c r="C34" s="9">
        <f t="shared" si="2"/>
        <v>31472.473999999998</v>
      </c>
      <c r="D34" s="15" t="str">
        <f t="shared" si="3"/>
        <v>vis</v>
      </c>
      <c r="E34" s="44">
        <f>VLOOKUP(C34,Active!C$21:E$973,3,FALSE)</f>
        <v>-1564.0065314072142</v>
      </c>
      <c r="F34" s="18" t="s">
        <v>71</v>
      </c>
      <c r="G34" s="15" t="str">
        <f t="shared" si="4"/>
        <v>31472.474</v>
      </c>
      <c r="H34" s="9">
        <f t="shared" si="5"/>
        <v>-1564</v>
      </c>
      <c r="I34" s="45" t="s">
        <v>98</v>
      </c>
      <c r="J34" s="46" t="s">
        <v>99</v>
      </c>
      <c r="K34" s="45">
        <v>-1564</v>
      </c>
      <c r="L34" s="45" t="s">
        <v>100</v>
      </c>
      <c r="M34" s="46" t="s">
        <v>76</v>
      </c>
      <c r="N34" s="46"/>
      <c r="O34" s="47" t="s">
        <v>77</v>
      </c>
      <c r="P34" s="47" t="s">
        <v>78</v>
      </c>
    </row>
    <row r="35" spans="1:16" ht="12.75" customHeight="1" thickBot="1" x14ac:dyDescent="0.25">
      <c r="A35" s="9" t="str">
        <f t="shared" si="0"/>
        <v> MVS 624 </v>
      </c>
      <c r="B35" s="18" t="str">
        <f t="shared" si="1"/>
        <v>II</v>
      </c>
      <c r="C35" s="9">
        <f t="shared" si="2"/>
        <v>31555.362000000001</v>
      </c>
      <c r="D35" s="15" t="str">
        <f t="shared" si="3"/>
        <v>vis</v>
      </c>
      <c r="E35" s="44">
        <f>VLOOKUP(C35,Active!C$21:E$973,3,FALSE)</f>
        <v>-1520.5155865988631</v>
      </c>
      <c r="F35" s="18" t="s">
        <v>71</v>
      </c>
      <c r="G35" s="15" t="str">
        <f t="shared" si="4"/>
        <v>31555.362</v>
      </c>
      <c r="H35" s="9">
        <f t="shared" si="5"/>
        <v>-1520.5</v>
      </c>
      <c r="I35" s="45" t="s">
        <v>101</v>
      </c>
      <c r="J35" s="46" t="s">
        <v>102</v>
      </c>
      <c r="K35" s="45">
        <v>-1520.5</v>
      </c>
      <c r="L35" s="45" t="s">
        <v>103</v>
      </c>
      <c r="M35" s="46" t="s">
        <v>76</v>
      </c>
      <c r="N35" s="46"/>
      <c r="O35" s="47" t="s">
        <v>77</v>
      </c>
      <c r="P35" s="47" t="s">
        <v>78</v>
      </c>
    </row>
    <row r="36" spans="1:16" ht="12.75" customHeight="1" thickBot="1" x14ac:dyDescent="0.25">
      <c r="A36" s="9" t="str">
        <f t="shared" si="0"/>
        <v> MVS 624 </v>
      </c>
      <c r="B36" s="18" t="str">
        <f t="shared" si="1"/>
        <v>I</v>
      </c>
      <c r="C36" s="9">
        <f t="shared" si="2"/>
        <v>32827.597000000002</v>
      </c>
      <c r="D36" s="15" t="str">
        <f t="shared" si="3"/>
        <v>vis</v>
      </c>
      <c r="E36" s="44">
        <f>VLOOKUP(C36,Active!C$21:E$973,3,FALSE)</f>
        <v>-852.97984960133726</v>
      </c>
      <c r="F36" s="18" t="s">
        <v>71</v>
      </c>
      <c r="G36" s="15" t="str">
        <f t="shared" si="4"/>
        <v>32827.597</v>
      </c>
      <c r="H36" s="9">
        <f t="shared" si="5"/>
        <v>-853</v>
      </c>
      <c r="I36" s="45" t="s">
        <v>104</v>
      </c>
      <c r="J36" s="46" t="s">
        <v>105</v>
      </c>
      <c r="K36" s="45">
        <v>-853</v>
      </c>
      <c r="L36" s="45" t="s">
        <v>106</v>
      </c>
      <c r="M36" s="46" t="s">
        <v>76</v>
      </c>
      <c r="N36" s="46"/>
      <c r="O36" s="47" t="s">
        <v>77</v>
      </c>
      <c r="P36" s="47" t="s">
        <v>78</v>
      </c>
    </row>
    <row r="37" spans="1:16" ht="12.75" customHeight="1" thickBot="1" x14ac:dyDescent="0.25">
      <c r="A37" s="9" t="str">
        <f t="shared" si="0"/>
        <v> AA 22.294 </v>
      </c>
      <c r="B37" s="18" t="str">
        <f t="shared" si="1"/>
        <v>I</v>
      </c>
      <c r="C37" s="9">
        <f t="shared" si="2"/>
        <v>32865.648000000001</v>
      </c>
      <c r="D37" s="15" t="str">
        <f t="shared" si="3"/>
        <v>vis</v>
      </c>
      <c r="E37" s="44">
        <f>VLOOKUP(C37,Active!C$21:E$973,3,FALSE)</f>
        <v>-833.01466838207148</v>
      </c>
      <c r="F37" s="18" t="s">
        <v>71</v>
      </c>
      <c r="G37" s="15" t="str">
        <f t="shared" si="4"/>
        <v>32865.648</v>
      </c>
      <c r="H37" s="9">
        <f t="shared" si="5"/>
        <v>-833</v>
      </c>
      <c r="I37" s="45" t="s">
        <v>107</v>
      </c>
      <c r="J37" s="46" t="s">
        <v>108</v>
      </c>
      <c r="K37" s="45">
        <v>-833</v>
      </c>
      <c r="L37" s="45" t="s">
        <v>109</v>
      </c>
      <c r="M37" s="46" t="s">
        <v>82</v>
      </c>
      <c r="N37" s="46"/>
      <c r="O37" s="47" t="s">
        <v>110</v>
      </c>
      <c r="P37" s="47" t="s">
        <v>111</v>
      </c>
    </row>
    <row r="38" spans="1:16" ht="12.75" customHeight="1" thickBot="1" x14ac:dyDescent="0.25">
      <c r="A38" s="9" t="str">
        <f t="shared" si="0"/>
        <v> AA 22.294 </v>
      </c>
      <c r="B38" s="18" t="str">
        <f t="shared" si="1"/>
        <v>II</v>
      </c>
      <c r="C38" s="9">
        <f t="shared" si="2"/>
        <v>32868.508000000002</v>
      </c>
      <c r="D38" s="15" t="str">
        <f t="shared" si="3"/>
        <v>vis</v>
      </c>
      <c r="E38" s="44">
        <f>VLOOKUP(C38,Active!C$21:E$973,3,FALSE)</f>
        <v>-831.5140397970905</v>
      </c>
      <c r="F38" s="18" t="s">
        <v>71</v>
      </c>
      <c r="G38" s="15" t="str">
        <f t="shared" si="4"/>
        <v>32868.508</v>
      </c>
      <c r="H38" s="9">
        <f t="shared" si="5"/>
        <v>-831.5</v>
      </c>
      <c r="I38" s="45" t="s">
        <v>112</v>
      </c>
      <c r="J38" s="46" t="s">
        <v>113</v>
      </c>
      <c r="K38" s="45">
        <v>-831.5</v>
      </c>
      <c r="L38" s="45" t="s">
        <v>81</v>
      </c>
      <c r="M38" s="46" t="s">
        <v>82</v>
      </c>
      <c r="N38" s="46"/>
      <c r="O38" s="47" t="s">
        <v>110</v>
      </c>
      <c r="P38" s="47" t="s">
        <v>111</v>
      </c>
    </row>
    <row r="39" spans="1:16" ht="12.75" customHeight="1" thickBot="1" x14ac:dyDescent="0.25">
      <c r="A39" s="9" t="str">
        <f t="shared" si="0"/>
        <v> MVS 624 </v>
      </c>
      <c r="B39" s="18" t="str">
        <f t="shared" si="1"/>
        <v>I</v>
      </c>
      <c r="C39" s="9">
        <f t="shared" si="2"/>
        <v>32886.599000000002</v>
      </c>
      <c r="D39" s="15" t="str">
        <f t="shared" si="3"/>
        <v>vis</v>
      </c>
      <c r="E39" s="44">
        <f>VLOOKUP(C39,Active!C$21:E$973,3,FALSE)</f>
        <v>-822.0217769541232</v>
      </c>
      <c r="F39" s="18" t="s">
        <v>71</v>
      </c>
      <c r="G39" s="15" t="str">
        <f t="shared" si="4"/>
        <v>32886.599</v>
      </c>
      <c r="H39" s="9">
        <f t="shared" si="5"/>
        <v>-822</v>
      </c>
      <c r="I39" s="45" t="s">
        <v>114</v>
      </c>
      <c r="J39" s="46" t="s">
        <v>115</v>
      </c>
      <c r="K39" s="45">
        <v>-822</v>
      </c>
      <c r="L39" s="45" t="s">
        <v>116</v>
      </c>
      <c r="M39" s="46" t="s">
        <v>76</v>
      </c>
      <c r="N39" s="46"/>
      <c r="O39" s="47" t="s">
        <v>77</v>
      </c>
      <c r="P39" s="47" t="s">
        <v>78</v>
      </c>
    </row>
    <row r="40" spans="1:16" ht="12.75" customHeight="1" thickBot="1" x14ac:dyDescent="0.25">
      <c r="A40" s="9" t="str">
        <f t="shared" si="0"/>
        <v> AA 22.294 </v>
      </c>
      <c r="B40" s="18" t="str">
        <f t="shared" si="1"/>
        <v>I</v>
      </c>
      <c r="C40" s="9">
        <f t="shared" si="2"/>
        <v>32888.546999999999</v>
      </c>
      <c r="D40" s="15" t="str">
        <f t="shared" si="3"/>
        <v>vis</v>
      </c>
      <c r="E40" s="44">
        <f>VLOOKUP(C40,Active!C$21:E$973,3,FALSE)</f>
        <v>-820.99967049134796</v>
      </c>
      <c r="F40" s="18" t="s">
        <v>71</v>
      </c>
      <c r="G40" s="15" t="str">
        <f t="shared" si="4"/>
        <v>32888.547</v>
      </c>
      <c r="H40" s="9">
        <f t="shared" si="5"/>
        <v>-821</v>
      </c>
      <c r="I40" s="45" t="s">
        <v>117</v>
      </c>
      <c r="J40" s="46" t="s">
        <v>118</v>
      </c>
      <c r="K40" s="45">
        <v>-821</v>
      </c>
      <c r="L40" s="45" t="s">
        <v>119</v>
      </c>
      <c r="M40" s="46" t="s">
        <v>82</v>
      </c>
      <c r="N40" s="46"/>
      <c r="O40" s="47" t="s">
        <v>110</v>
      </c>
      <c r="P40" s="47" t="s">
        <v>111</v>
      </c>
    </row>
    <row r="41" spans="1:16" ht="12.75" customHeight="1" thickBot="1" x14ac:dyDescent="0.25">
      <c r="A41" s="9" t="str">
        <f t="shared" si="0"/>
        <v> AA 27.154 </v>
      </c>
      <c r="B41" s="18" t="str">
        <f t="shared" si="1"/>
        <v>I</v>
      </c>
      <c r="C41" s="9">
        <f t="shared" si="2"/>
        <v>32888.555</v>
      </c>
      <c r="D41" s="15" t="str">
        <f t="shared" si="3"/>
        <v>vis</v>
      </c>
      <c r="E41" s="44">
        <f>VLOOKUP(C41,Active!C$21:E$973,3,FALSE)</f>
        <v>-820.99547292887155</v>
      </c>
      <c r="F41" s="18" t="s">
        <v>71</v>
      </c>
      <c r="G41" s="15" t="str">
        <f t="shared" si="4"/>
        <v>32888.555</v>
      </c>
      <c r="H41" s="9">
        <f t="shared" si="5"/>
        <v>-821</v>
      </c>
      <c r="I41" s="45" t="s">
        <v>120</v>
      </c>
      <c r="J41" s="46" t="s">
        <v>121</v>
      </c>
      <c r="K41" s="45">
        <v>-821</v>
      </c>
      <c r="L41" s="45" t="s">
        <v>122</v>
      </c>
      <c r="M41" s="46" t="s">
        <v>82</v>
      </c>
      <c r="N41" s="46"/>
      <c r="O41" s="47" t="s">
        <v>123</v>
      </c>
      <c r="P41" s="47" t="s">
        <v>124</v>
      </c>
    </row>
    <row r="42" spans="1:16" ht="12.75" customHeight="1" thickBot="1" x14ac:dyDescent="0.25">
      <c r="A42" s="9" t="str">
        <f t="shared" si="0"/>
        <v> AA 22.294 </v>
      </c>
      <c r="B42" s="18" t="str">
        <f t="shared" si="1"/>
        <v>II</v>
      </c>
      <c r="C42" s="9">
        <f t="shared" si="2"/>
        <v>32889.508000000002</v>
      </c>
      <c r="D42" s="15" t="str">
        <f t="shared" si="3"/>
        <v>vis</v>
      </c>
      <c r="E42" s="44">
        <f>VLOOKUP(C42,Active!C$21:E$973,3,FALSE)</f>
        <v>-820.4954382989805</v>
      </c>
      <c r="F42" s="18" t="s">
        <v>71</v>
      </c>
      <c r="G42" s="15" t="str">
        <f t="shared" si="4"/>
        <v>32889.508</v>
      </c>
      <c r="H42" s="9">
        <f t="shared" si="5"/>
        <v>-820.5</v>
      </c>
      <c r="I42" s="45" t="s">
        <v>125</v>
      </c>
      <c r="J42" s="46" t="s">
        <v>126</v>
      </c>
      <c r="K42" s="45">
        <v>-820.5</v>
      </c>
      <c r="L42" s="45" t="s">
        <v>122</v>
      </c>
      <c r="M42" s="46" t="s">
        <v>82</v>
      </c>
      <c r="N42" s="46"/>
      <c r="O42" s="47" t="s">
        <v>110</v>
      </c>
      <c r="P42" s="47" t="s">
        <v>111</v>
      </c>
    </row>
    <row r="43" spans="1:16" ht="12.75" customHeight="1" thickBot="1" x14ac:dyDescent="0.25">
      <c r="A43" s="9" t="str">
        <f t="shared" ref="A43:A64" si="6">P43</f>
        <v> AA 22.294 </v>
      </c>
      <c r="B43" s="18" t="str">
        <f t="shared" ref="B43:B64" si="7">IF(H43=INT(H43),"I","II")</f>
        <v>I</v>
      </c>
      <c r="C43" s="9">
        <f t="shared" ref="C43:C64" si="8">1*G43</f>
        <v>32890.445</v>
      </c>
      <c r="D43" s="15" t="str">
        <f t="shared" ref="D43:D64" si="9">VLOOKUP(F43,I$1:J$5,2,FALSE)</f>
        <v>vis</v>
      </c>
      <c r="E43" s="44">
        <f>VLOOKUP(C43,Active!C$21:E$973,3,FALSE)</f>
        <v>-820.00379879404204</v>
      </c>
      <c r="F43" s="18" t="s">
        <v>71</v>
      </c>
      <c r="G43" s="15" t="str">
        <f t="shared" ref="G43:G64" si="10">MID(I43,3,LEN(I43)-3)</f>
        <v>32890.445</v>
      </c>
      <c r="H43" s="9">
        <f t="shared" ref="H43:H64" si="11">1*K43</f>
        <v>-820</v>
      </c>
      <c r="I43" s="45" t="s">
        <v>127</v>
      </c>
      <c r="J43" s="46" t="s">
        <v>128</v>
      </c>
      <c r="K43" s="45">
        <v>-820</v>
      </c>
      <c r="L43" s="45" t="s">
        <v>129</v>
      </c>
      <c r="M43" s="46" t="s">
        <v>82</v>
      </c>
      <c r="N43" s="46"/>
      <c r="O43" s="47" t="s">
        <v>110</v>
      </c>
      <c r="P43" s="47" t="s">
        <v>111</v>
      </c>
    </row>
    <row r="44" spans="1:16" ht="12.75" customHeight="1" thickBot="1" x14ac:dyDescent="0.25">
      <c r="A44" s="9" t="str">
        <f t="shared" si="6"/>
        <v> MVS 624 </v>
      </c>
      <c r="B44" s="18" t="str">
        <f t="shared" si="7"/>
        <v>II</v>
      </c>
      <c r="C44" s="9">
        <f t="shared" si="8"/>
        <v>32910.47</v>
      </c>
      <c r="D44" s="15" t="str">
        <f t="shared" si="9"/>
        <v>vis</v>
      </c>
      <c r="E44" s="44">
        <f>VLOOKUP(C44,Active!C$21:E$973,3,FALSE)</f>
        <v>-809.49677522262914</v>
      </c>
      <c r="F44" s="18" t="s">
        <v>71</v>
      </c>
      <c r="G44" s="15" t="str">
        <f t="shared" si="10"/>
        <v>32910.470</v>
      </c>
      <c r="H44" s="9">
        <f t="shared" si="11"/>
        <v>-809.5</v>
      </c>
      <c r="I44" s="45" t="s">
        <v>130</v>
      </c>
      <c r="J44" s="46" t="s">
        <v>131</v>
      </c>
      <c r="K44" s="45">
        <v>-809.5</v>
      </c>
      <c r="L44" s="45" t="s">
        <v>132</v>
      </c>
      <c r="M44" s="46" t="s">
        <v>76</v>
      </c>
      <c r="N44" s="46"/>
      <c r="O44" s="47" t="s">
        <v>77</v>
      </c>
      <c r="P44" s="47" t="s">
        <v>78</v>
      </c>
    </row>
    <row r="45" spans="1:16" ht="12.75" customHeight="1" thickBot="1" x14ac:dyDescent="0.25">
      <c r="A45" s="9" t="str">
        <f t="shared" si="6"/>
        <v> AA 27.154 </v>
      </c>
      <c r="B45" s="18" t="str">
        <f t="shared" si="7"/>
        <v>II</v>
      </c>
      <c r="C45" s="9">
        <f t="shared" si="8"/>
        <v>33211.584999999999</v>
      </c>
      <c r="D45" s="15" t="str">
        <f t="shared" si="9"/>
        <v>vis</v>
      </c>
      <c r="E45" s="44">
        <f>VLOOKUP(C45,Active!C$21:E$973,3,FALSE)</f>
        <v>-651.50314712246802</v>
      </c>
      <c r="F45" s="18" t="s">
        <v>71</v>
      </c>
      <c r="G45" s="15" t="str">
        <f t="shared" si="10"/>
        <v>33211.585</v>
      </c>
      <c r="H45" s="9">
        <f t="shared" si="11"/>
        <v>-651.5</v>
      </c>
      <c r="I45" s="45" t="s">
        <v>133</v>
      </c>
      <c r="J45" s="46" t="s">
        <v>134</v>
      </c>
      <c r="K45" s="45">
        <v>-651.5</v>
      </c>
      <c r="L45" s="45" t="s">
        <v>87</v>
      </c>
      <c r="M45" s="46" t="s">
        <v>82</v>
      </c>
      <c r="N45" s="46"/>
      <c r="O45" s="47" t="s">
        <v>123</v>
      </c>
      <c r="P45" s="47" t="s">
        <v>124</v>
      </c>
    </row>
    <row r="46" spans="1:16" ht="12.75" customHeight="1" thickBot="1" x14ac:dyDescent="0.25">
      <c r="A46" s="9" t="str">
        <f t="shared" si="6"/>
        <v> AA 22.294 </v>
      </c>
      <c r="B46" s="18" t="str">
        <f t="shared" si="7"/>
        <v>I</v>
      </c>
      <c r="C46" s="9">
        <f t="shared" si="8"/>
        <v>33336.42</v>
      </c>
      <c r="D46" s="15" t="str">
        <f t="shared" si="9"/>
        <v>vis</v>
      </c>
      <c r="E46" s="44">
        <f>VLOOKUP(C46,Active!C$21:E$973,3,FALSE)</f>
        <v>-586.00280816929853</v>
      </c>
      <c r="F46" s="18" t="s">
        <v>71</v>
      </c>
      <c r="G46" s="15" t="str">
        <f t="shared" si="10"/>
        <v>33336.420</v>
      </c>
      <c r="H46" s="9">
        <f t="shared" si="11"/>
        <v>-586</v>
      </c>
      <c r="I46" s="45" t="s">
        <v>135</v>
      </c>
      <c r="J46" s="46" t="s">
        <v>136</v>
      </c>
      <c r="K46" s="45">
        <v>-586</v>
      </c>
      <c r="L46" s="45" t="s">
        <v>137</v>
      </c>
      <c r="M46" s="46" t="s">
        <v>82</v>
      </c>
      <c r="N46" s="46"/>
      <c r="O46" s="47" t="s">
        <v>110</v>
      </c>
      <c r="P46" s="47" t="s">
        <v>111</v>
      </c>
    </row>
    <row r="47" spans="1:16" ht="12.75" customHeight="1" thickBot="1" x14ac:dyDescent="0.25">
      <c r="A47" s="9" t="str">
        <f t="shared" si="6"/>
        <v> MVS 624 </v>
      </c>
      <c r="B47" s="18" t="str">
        <f t="shared" si="7"/>
        <v>II</v>
      </c>
      <c r="C47" s="9">
        <f t="shared" si="8"/>
        <v>33356.383000000002</v>
      </c>
      <c r="D47" s="15" t="str">
        <f t="shared" si="9"/>
        <v>vis</v>
      </c>
      <c r="E47" s="44">
        <f>VLOOKUP(C47,Active!C$21:E$973,3,FALSE)</f>
        <v>-575.52831570706962</v>
      </c>
      <c r="F47" s="18" t="s">
        <v>71</v>
      </c>
      <c r="G47" s="15" t="str">
        <f t="shared" si="10"/>
        <v>33356.383</v>
      </c>
      <c r="H47" s="9">
        <f t="shared" si="11"/>
        <v>-575.5</v>
      </c>
      <c r="I47" s="45" t="s">
        <v>138</v>
      </c>
      <c r="J47" s="46" t="s">
        <v>139</v>
      </c>
      <c r="K47" s="45">
        <v>-575.5</v>
      </c>
      <c r="L47" s="45" t="s">
        <v>140</v>
      </c>
      <c r="M47" s="46" t="s">
        <v>76</v>
      </c>
      <c r="N47" s="46"/>
      <c r="O47" s="47" t="s">
        <v>77</v>
      </c>
      <c r="P47" s="47" t="s">
        <v>78</v>
      </c>
    </row>
    <row r="48" spans="1:16" ht="12.75" customHeight="1" thickBot="1" x14ac:dyDescent="0.25">
      <c r="A48" s="9" t="str">
        <f t="shared" si="6"/>
        <v> MVS 624 </v>
      </c>
      <c r="B48" s="18" t="str">
        <f t="shared" si="7"/>
        <v>I</v>
      </c>
      <c r="C48" s="9">
        <f t="shared" si="8"/>
        <v>33357.362000000001</v>
      </c>
      <c r="D48" s="15" t="str">
        <f t="shared" si="9"/>
        <v>vis</v>
      </c>
      <c r="E48" s="44">
        <f>VLOOKUP(C48,Active!C$21:E$973,3,FALSE)</f>
        <v>-575.01463899913426</v>
      </c>
      <c r="F48" s="18" t="s">
        <v>71</v>
      </c>
      <c r="G48" s="15" t="str">
        <f t="shared" si="10"/>
        <v>33357.362</v>
      </c>
      <c r="H48" s="9">
        <f t="shared" si="11"/>
        <v>-575</v>
      </c>
      <c r="I48" s="45" t="s">
        <v>141</v>
      </c>
      <c r="J48" s="46" t="s">
        <v>142</v>
      </c>
      <c r="K48" s="45">
        <v>-575</v>
      </c>
      <c r="L48" s="45" t="s">
        <v>109</v>
      </c>
      <c r="M48" s="46" t="s">
        <v>76</v>
      </c>
      <c r="N48" s="46"/>
      <c r="O48" s="47" t="s">
        <v>77</v>
      </c>
      <c r="P48" s="47" t="s">
        <v>78</v>
      </c>
    </row>
    <row r="49" spans="1:16" ht="12.75" customHeight="1" thickBot="1" x14ac:dyDescent="0.25">
      <c r="A49" s="9" t="str">
        <f t="shared" si="6"/>
        <v> MVS 624 </v>
      </c>
      <c r="B49" s="18" t="str">
        <f t="shared" si="7"/>
        <v>I</v>
      </c>
      <c r="C49" s="9">
        <f t="shared" si="8"/>
        <v>33595.622000000003</v>
      </c>
      <c r="D49" s="15" t="str">
        <f t="shared" si="9"/>
        <v>vis</v>
      </c>
      <c r="E49" s="44">
        <f>VLOOKUP(C49,Active!C$21:E$973,3,FALSE)</f>
        <v>-450.00073457343314</v>
      </c>
      <c r="F49" s="18" t="s">
        <v>71</v>
      </c>
      <c r="G49" s="15" t="str">
        <f t="shared" si="10"/>
        <v>33595.622</v>
      </c>
      <c r="H49" s="9">
        <f t="shared" si="11"/>
        <v>-450</v>
      </c>
      <c r="I49" s="45" t="s">
        <v>143</v>
      </c>
      <c r="J49" s="46" t="s">
        <v>144</v>
      </c>
      <c r="K49" s="45">
        <v>-450</v>
      </c>
      <c r="L49" s="45" t="s">
        <v>75</v>
      </c>
      <c r="M49" s="46" t="s">
        <v>76</v>
      </c>
      <c r="N49" s="46"/>
      <c r="O49" s="47" t="s">
        <v>77</v>
      </c>
      <c r="P49" s="47" t="s">
        <v>78</v>
      </c>
    </row>
    <row r="50" spans="1:16" ht="12.75" customHeight="1" thickBot="1" x14ac:dyDescent="0.25">
      <c r="A50" s="9" t="str">
        <f t="shared" si="6"/>
        <v> AA 22.294 </v>
      </c>
      <c r="B50" s="18" t="str">
        <f t="shared" si="7"/>
        <v>II</v>
      </c>
      <c r="C50" s="9">
        <f t="shared" si="8"/>
        <v>33596.555</v>
      </c>
      <c r="D50" s="15" t="str">
        <f t="shared" si="9"/>
        <v>vis</v>
      </c>
      <c r="E50" s="44">
        <f>VLOOKUP(C50,Active!C$21:E$973,3,FALSE)</f>
        <v>-449.51119384973282</v>
      </c>
      <c r="F50" s="18" t="s">
        <v>71</v>
      </c>
      <c r="G50" s="15" t="str">
        <f t="shared" si="10"/>
        <v>33596.555</v>
      </c>
      <c r="H50" s="9">
        <f t="shared" si="11"/>
        <v>-449.5</v>
      </c>
      <c r="I50" s="45" t="s">
        <v>145</v>
      </c>
      <c r="J50" s="46" t="s">
        <v>146</v>
      </c>
      <c r="K50" s="45">
        <v>-449.5</v>
      </c>
      <c r="L50" s="45" t="s">
        <v>90</v>
      </c>
      <c r="M50" s="46" t="s">
        <v>82</v>
      </c>
      <c r="N50" s="46"/>
      <c r="O50" s="47" t="s">
        <v>110</v>
      </c>
      <c r="P50" s="47" t="s">
        <v>111</v>
      </c>
    </row>
    <row r="51" spans="1:16" ht="12.75" customHeight="1" thickBot="1" x14ac:dyDescent="0.25">
      <c r="A51" s="9" t="str">
        <f t="shared" si="6"/>
        <v> MVS 624 </v>
      </c>
      <c r="B51" s="18" t="str">
        <f t="shared" si="7"/>
        <v>I</v>
      </c>
      <c r="C51" s="9">
        <f t="shared" si="8"/>
        <v>33742.356</v>
      </c>
      <c r="D51" s="15" t="str">
        <f t="shared" si="9"/>
        <v>vis</v>
      </c>
      <c r="E51" s="44">
        <f>VLOOKUP(C51,Active!C$21:E$973,3,FALSE)</f>
        <v>-373.01009303897393</v>
      </c>
      <c r="F51" s="18" t="s">
        <v>71</v>
      </c>
      <c r="G51" s="15" t="str">
        <f t="shared" si="10"/>
        <v>33742.356</v>
      </c>
      <c r="H51" s="9">
        <f t="shared" si="11"/>
        <v>-373</v>
      </c>
      <c r="I51" s="45" t="s">
        <v>147</v>
      </c>
      <c r="J51" s="46" t="s">
        <v>148</v>
      </c>
      <c r="K51" s="45">
        <v>-373</v>
      </c>
      <c r="L51" s="45" t="s">
        <v>149</v>
      </c>
      <c r="M51" s="46" t="s">
        <v>76</v>
      </c>
      <c r="N51" s="46"/>
      <c r="O51" s="47" t="s">
        <v>77</v>
      </c>
      <c r="P51" s="47" t="s">
        <v>78</v>
      </c>
    </row>
    <row r="52" spans="1:16" ht="12.75" customHeight="1" thickBot="1" x14ac:dyDescent="0.25">
      <c r="A52" s="9" t="str">
        <f t="shared" si="6"/>
        <v> MVS 624 </v>
      </c>
      <c r="B52" s="18" t="str">
        <f t="shared" si="7"/>
        <v>I</v>
      </c>
      <c r="C52" s="9">
        <f t="shared" si="8"/>
        <v>34087.33</v>
      </c>
      <c r="D52" s="15" t="str">
        <f t="shared" si="9"/>
        <v>vis</v>
      </c>
      <c r="E52" s="44">
        <f>VLOOKUP(C52,Active!C$21:E$973,3,FALSE)</f>
        <v>-192.00385336235308</v>
      </c>
      <c r="F52" s="18" t="s">
        <v>71</v>
      </c>
      <c r="G52" s="15" t="str">
        <f t="shared" si="10"/>
        <v>34087.330</v>
      </c>
      <c r="H52" s="9">
        <f t="shared" si="11"/>
        <v>-192</v>
      </c>
      <c r="I52" s="45" t="s">
        <v>150</v>
      </c>
      <c r="J52" s="46" t="s">
        <v>151</v>
      </c>
      <c r="K52" s="45">
        <v>-192</v>
      </c>
      <c r="L52" s="45" t="s">
        <v>129</v>
      </c>
      <c r="M52" s="46" t="s">
        <v>76</v>
      </c>
      <c r="N52" s="46"/>
      <c r="O52" s="47" t="s">
        <v>77</v>
      </c>
      <c r="P52" s="47" t="s">
        <v>78</v>
      </c>
    </row>
    <row r="53" spans="1:16" ht="12.75" customHeight="1" thickBot="1" x14ac:dyDescent="0.25">
      <c r="A53" s="9" t="str">
        <f t="shared" si="6"/>
        <v> MVS 624 </v>
      </c>
      <c r="B53" s="18" t="str">
        <f t="shared" si="7"/>
        <v>I</v>
      </c>
      <c r="C53" s="9">
        <f t="shared" si="8"/>
        <v>34342.610999999997</v>
      </c>
      <c r="D53" s="15" t="str">
        <f t="shared" si="9"/>
        <v>vis</v>
      </c>
      <c r="E53" s="44">
        <f>VLOOKUP(C53,Active!C$21:E$973,3,FALSE)</f>
        <v>-58.059110074782573</v>
      </c>
      <c r="F53" s="18" t="s">
        <v>71</v>
      </c>
      <c r="G53" s="15" t="str">
        <f t="shared" si="10"/>
        <v>34342.611</v>
      </c>
      <c r="H53" s="9">
        <f t="shared" si="11"/>
        <v>-58</v>
      </c>
      <c r="I53" s="45" t="s">
        <v>152</v>
      </c>
      <c r="J53" s="46" t="s">
        <v>153</v>
      </c>
      <c r="K53" s="45">
        <v>-58</v>
      </c>
      <c r="L53" s="45" t="s">
        <v>154</v>
      </c>
      <c r="M53" s="46" t="s">
        <v>76</v>
      </c>
      <c r="N53" s="46"/>
      <c r="O53" s="47" t="s">
        <v>77</v>
      </c>
      <c r="P53" s="47" t="s">
        <v>78</v>
      </c>
    </row>
    <row r="54" spans="1:16" ht="12.75" customHeight="1" thickBot="1" x14ac:dyDescent="0.25">
      <c r="A54" s="9" t="str">
        <f t="shared" si="6"/>
        <v> AA 22.294 </v>
      </c>
      <c r="B54" s="18" t="str">
        <f t="shared" si="7"/>
        <v>II</v>
      </c>
      <c r="C54" s="9">
        <f t="shared" si="8"/>
        <v>34452.271000000001</v>
      </c>
      <c r="D54" s="15" t="str">
        <f t="shared" si="9"/>
        <v>vis</v>
      </c>
      <c r="E54" s="44">
        <f>VLOOKUP(C54,Active!C$21:E$973,3,FALSE)</f>
        <v>-0.52102244226893568</v>
      </c>
      <c r="F54" s="18" t="s">
        <v>71</v>
      </c>
      <c r="G54" s="15" t="str">
        <f t="shared" si="10"/>
        <v>34452.271</v>
      </c>
      <c r="H54" s="9">
        <f t="shared" si="11"/>
        <v>-0.5</v>
      </c>
      <c r="I54" s="45" t="s">
        <v>155</v>
      </c>
      <c r="J54" s="46" t="s">
        <v>156</v>
      </c>
      <c r="K54" s="45">
        <v>-0.5</v>
      </c>
      <c r="L54" s="45" t="s">
        <v>157</v>
      </c>
      <c r="M54" s="46" t="s">
        <v>82</v>
      </c>
      <c r="N54" s="46"/>
      <c r="O54" s="47" t="s">
        <v>110</v>
      </c>
      <c r="P54" s="47" t="s">
        <v>111</v>
      </c>
    </row>
    <row r="55" spans="1:16" ht="12.75" customHeight="1" thickBot="1" x14ac:dyDescent="0.25">
      <c r="A55" s="9" t="str">
        <f t="shared" si="6"/>
        <v> AA 22.294 </v>
      </c>
      <c r="B55" s="18" t="str">
        <f t="shared" si="7"/>
        <v>II</v>
      </c>
      <c r="C55" s="9">
        <f t="shared" si="8"/>
        <v>34454.216999999997</v>
      </c>
      <c r="D55" s="15" t="str">
        <f t="shared" si="9"/>
        <v>vis</v>
      </c>
      <c r="E55" s="44">
        <f>VLOOKUP(C55,Active!C$21:E$973,3,FALSE)</f>
        <v>0.5000346298873074</v>
      </c>
      <c r="F55" s="18" t="s">
        <v>71</v>
      </c>
      <c r="G55" s="15" t="str">
        <f t="shared" si="10"/>
        <v>34454.217</v>
      </c>
      <c r="H55" s="9">
        <f t="shared" si="11"/>
        <v>0.5</v>
      </c>
      <c r="I55" s="45" t="s">
        <v>161</v>
      </c>
      <c r="J55" s="46" t="s">
        <v>162</v>
      </c>
      <c r="K55" s="45">
        <v>0.5</v>
      </c>
      <c r="L55" s="45" t="s">
        <v>160</v>
      </c>
      <c r="M55" s="46" t="s">
        <v>82</v>
      </c>
      <c r="N55" s="46"/>
      <c r="O55" s="47" t="s">
        <v>110</v>
      </c>
      <c r="P55" s="47" t="s">
        <v>111</v>
      </c>
    </row>
    <row r="56" spans="1:16" ht="12.75" customHeight="1" thickBot="1" x14ac:dyDescent="0.25">
      <c r="A56" s="9" t="str">
        <f t="shared" si="6"/>
        <v> MVS 624 </v>
      </c>
      <c r="B56" s="18" t="str">
        <f t="shared" si="7"/>
        <v>II</v>
      </c>
      <c r="C56" s="9">
        <f t="shared" si="8"/>
        <v>34471.337</v>
      </c>
      <c r="D56" s="15" t="str">
        <f t="shared" si="9"/>
        <v>vis</v>
      </c>
      <c r="E56" s="44">
        <f>VLOOKUP(C56,Active!C$21:E$973,3,FALSE)</f>
        <v>9.48281832739554</v>
      </c>
      <c r="F56" s="18" t="s">
        <v>71</v>
      </c>
      <c r="G56" s="15" t="str">
        <f t="shared" si="10"/>
        <v>34471.337</v>
      </c>
      <c r="H56" s="9">
        <f t="shared" si="11"/>
        <v>9.5</v>
      </c>
      <c r="I56" s="45" t="s">
        <v>163</v>
      </c>
      <c r="J56" s="46" t="s">
        <v>164</v>
      </c>
      <c r="K56" s="45">
        <v>9.5</v>
      </c>
      <c r="L56" s="45" t="s">
        <v>165</v>
      </c>
      <c r="M56" s="46" t="s">
        <v>76</v>
      </c>
      <c r="N56" s="46"/>
      <c r="O56" s="47" t="s">
        <v>77</v>
      </c>
      <c r="P56" s="47" t="s">
        <v>78</v>
      </c>
    </row>
    <row r="57" spans="1:16" ht="12.75" customHeight="1" thickBot="1" x14ac:dyDescent="0.25">
      <c r="A57" s="9" t="str">
        <f t="shared" si="6"/>
        <v> AA 22.294 </v>
      </c>
      <c r="B57" s="18" t="str">
        <f t="shared" si="7"/>
        <v>II</v>
      </c>
      <c r="C57" s="9">
        <f t="shared" si="8"/>
        <v>34797.284</v>
      </c>
      <c r="D57" s="15" t="str">
        <f t="shared" si="9"/>
        <v>vis</v>
      </c>
      <c r="E57" s="44">
        <f>VLOOKUP(C57,Active!C$21:E$973,3,FALSE)</f>
        <v>180.50568035141825</v>
      </c>
      <c r="F57" s="18" t="s">
        <v>71</v>
      </c>
      <c r="G57" s="15" t="str">
        <f t="shared" si="10"/>
        <v>34797.284</v>
      </c>
      <c r="H57" s="9">
        <f t="shared" si="11"/>
        <v>180.5</v>
      </c>
      <c r="I57" s="45" t="s">
        <v>166</v>
      </c>
      <c r="J57" s="46" t="s">
        <v>167</v>
      </c>
      <c r="K57" s="45">
        <v>180.5</v>
      </c>
      <c r="L57" s="45" t="s">
        <v>168</v>
      </c>
      <c r="M57" s="46" t="s">
        <v>82</v>
      </c>
      <c r="N57" s="46"/>
      <c r="O57" s="47" t="s">
        <v>110</v>
      </c>
      <c r="P57" s="47" t="s">
        <v>111</v>
      </c>
    </row>
    <row r="58" spans="1:16" ht="12.75" customHeight="1" thickBot="1" x14ac:dyDescent="0.25">
      <c r="A58" s="9" t="str">
        <f t="shared" si="6"/>
        <v> MVS 624 </v>
      </c>
      <c r="B58" s="18" t="str">
        <f t="shared" si="7"/>
        <v>II</v>
      </c>
      <c r="C58" s="9">
        <f t="shared" si="8"/>
        <v>35052.595999999998</v>
      </c>
      <c r="D58" s="15" t="str">
        <f t="shared" si="9"/>
        <v>vis</v>
      </c>
      <c r="E58" s="44">
        <f>VLOOKUP(C58,Active!C$21:E$973,3,FALSE)</f>
        <v>314.46668919358262</v>
      </c>
      <c r="F58" s="18" t="s">
        <v>71</v>
      </c>
      <c r="G58" s="15" t="str">
        <f t="shared" si="10"/>
        <v>35052.596</v>
      </c>
      <c r="H58" s="9">
        <f t="shared" si="11"/>
        <v>314.5</v>
      </c>
      <c r="I58" s="45" t="s">
        <v>169</v>
      </c>
      <c r="J58" s="46" t="s">
        <v>170</v>
      </c>
      <c r="K58" s="45">
        <v>314.5</v>
      </c>
      <c r="L58" s="45" t="s">
        <v>171</v>
      </c>
      <c r="M58" s="46" t="s">
        <v>76</v>
      </c>
      <c r="N58" s="46"/>
      <c r="O58" s="47" t="s">
        <v>77</v>
      </c>
      <c r="P58" s="47" t="s">
        <v>78</v>
      </c>
    </row>
    <row r="59" spans="1:16" ht="12.75" customHeight="1" thickBot="1" x14ac:dyDescent="0.25">
      <c r="A59" s="9" t="str">
        <f t="shared" si="6"/>
        <v> AA 22.294 </v>
      </c>
      <c r="B59" s="18" t="str">
        <f t="shared" si="7"/>
        <v>II</v>
      </c>
      <c r="C59" s="9">
        <f t="shared" si="8"/>
        <v>35075.533000000003</v>
      </c>
      <c r="D59" s="15" t="str">
        <f t="shared" si="9"/>
        <v>vis</v>
      </c>
      <c r="E59" s="44">
        <f>VLOOKUP(C59,Active!C$21:E$973,3,FALSE)</f>
        <v>326.50162550606876</v>
      </c>
      <c r="F59" s="18" t="s">
        <v>71</v>
      </c>
      <c r="G59" s="15" t="str">
        <f t="shared" si="10"/>
        <v>35075.533</v>
      </c>
      <c r="H59" s="9">
        <f t="shared" si="11"/>
        <v>326.5</v>
      </c>
      <c r="I59" s="45" t="s">
        <v>172</v>
      </c>
      <c r="J59" s="46" t="s">
        <v>173</v>
      </c>
      <c r="K59" s="45">
        <v>326.5</v>
      </c>
      <c r="L59" s="45" t="s">
        <v>174</v>
      </c>
      <c r="M59" s="46" t="s">
        <v>82</v>
      </c>
      <c r="N59" s="46"/>
      <c r="O59" s="47" t="s">
        <v>110</v>
      </c>
      <c r="P59" s="47" t="s">
        <v>111</v>
      </c>
    </row>
    <row r="60" spans="1:16" ht="12.75" customHeight="1" thickBot="1" x14ac:dyDescent="0.25">
      <c r="A60" s="9" t="str">
        <f t="shared" si="6"/>
        <v> AA 22.294 </v>
      </c>
      <c r="B60" s="18" t="str">
        <f t="shared" si="7"/>
        <v>I</v>
      </c>
      <c r="C60" s="9">
        <f t="shared" si="8"/>
        <v>35162.252999999997</v>
      </c>
      <c r="D60" s="15" t="str">
        <f t="shared" si="9"/>
        <v>vis</v>
      </c>
      <c r="E60" s="44">
        <f>VLOOKUP(C60,Active!C$21:E$973,3,FALSE)</f>
        <v>372.0032027401657</v>
      </c>
      <c r="F60" s="18" t="s">
        <v>71</v>
      </c>
      <c r="G60" s="15" t="str">
        <f t="shared" si="10"/>
        <v>35162.253</v>
      </c>
      <c r="H60" s="9">
        <f t="shared" si="11"/>
        <v>372</v>
      </c>
      <c r="I60" s="45" t="s">
        <v>175</v>
      </c>
      <c r="J60" s="46" t="s">
        <v>176</v>
      </c>
      <c r="K60" s="45">
        <v>372</v>
      </c>
      <c r="L60" s="45" t="s">
        <v>132</v>
      </c>
      <c r="M60" s="46" t="s">
        <v>82</v>
      </c>
      <c r="N60" s="46"/>
      <c r="O60" s="47" t="s">
        <v>110</v>
      </c>
      <c r="P60" s="47" t="s">
        <v>111</v>
      </c>
    </row>
    <row r="61" spans="1:16" ht="12.75" customHeight="1" thickBot="1" x14ac:dyDescent="0.25">
      <c r="A61" s="9" t="str">
        <f t="shared" si="6"/>
        <v> MVS 624 </v>
      </c>
      <c r="B61" s="18" t="str">
        <f t="shared" si="7"/>
        <v>I</v>
      </c>
      <c r="C61" s="9">
        <f t="shared" si="8"/>
        <v>36229.491999999998</v>
      </c>
      <c r="D61" s="15" t="str">
        <f t="shared" si="9"/>
        <v>vis</v>
      </c>
      <c r="E61" s="44">
        <f>VLOOKUP(C61,Active!C$21:E$973,3,FALSE)</f>
        <v>931.97850008499836</v>
      </c>
      <c r="F61" s="18" t="s">
        <v>71</v>
      </c>
      <c r="G61" s="15" t="str">
        <f t="shared" si="10"/>
        <v>36229.492</v>
      </c>
      <c r="H61" s="9">
        <f t="shared" si="11"/>
        <v>932</v>
      </c>
      <c r="I61" s="45" t="s">
        <v>177</v>
      </c>
      <c r="J61" s="46" t="s">
        <v>178</v>
      </c>
      <c r="K61" s="45">
        <v>932</v>
      </c>
      <c r="L61" s="45" t="s">
        <v>179</v>
      </c>
      <c r="M61" s="46" t="s">
        <v>76</v>
      </c>
      <c r="N61" s="46"/>
      <c r="O61" s="47" t="s">
        <v>77</v>
      </c>
      <c r="P61" s="47" t="s">
        <v>78</v>
      </c>
    </row>
    <row r="62" spans="1:16" ht="12.75" customHeight="1" thickBot="1" x14ac:dyDescent="0.25">
      <c r="A62" s="9" t="str">
        <f t="shared" si="6"/>
        <v> MVS 624 </v>
      </c>
      <c r="B62" s="18" t="str">
        <f t="shared" si="7"/>
        <v>II</v>
      </c>
      <c r="C62" s="9">
        <f t="shared" si="8"/>
        <v>37345.364999999998</v>
      </c>
      <c r="D62" s="15" t="str">
        <f t="shared" si="9"/>
        <v>vis</v>
      </c>
      <c r="E62" s="44">
        <f>VLOOKUP(C62,Active!C$21:E$973,3,FALSE)</f>
        <v>1517.4718291088341</v>
      </c>
      <c r="F62" s="18" t="s">
        <v>71</v>
      </c>
      <c r="G62" s="15" t="str">
        <f t="shared" si="10"/>
        <v>37345.365</v>
      </c>
      <c r="H62" s="9">
        <f t="shared" si="11"/>
        <v>1517.5</v>
      </c>
      <c r="I62" s="45" t="s">
        <v>180</v>
      </c>
      <c r="J62" s="46" t="s">
        <v>181</v>
      </c>
      <c r="K62" s="45">
        <v>1517.5</v>
      </c>
      <c r="L62" s="45" t="s">
        <v>140</v>
      </c>
      <c r="M62" s="46" t="s">
        <v>76</v>
      </c>
      <c r="N62" s="46"/>
      <c r="O62" s="47" t="s">
        <v>77</v>
      </c>
      <c r="P62" s="47" t="s">
        <v>78</v>
      </c>
    </row>
    <row r="63" spans="1:16" ht="12.75" customHeight="1" thickBot="1" x14ac:dyDescent="0.25">
      <c r="A63" s="9" t="str">
        <f t="shared" si="6"/>
        <v> MVS 624 </v>
      </c>
      <c r="B63" s="18" t="str">
        <f t="shared" si="7"/>
        <v>I</v>
      </c>
      <c r="C63" s="9">
        <f t="shared" si="8"/>
        <v>37367.330999999998</v>
      </c>
      <c r="D63" s="15" t="str">
        <f t="shared" si="9"/>
        <v>vis</v>
      </c>
      <c r="E63" s="44">
        <f>VLOOKUP(C63,Active!C$21:E$973,3,FALSE)</f>
        <v>1528.9972862758573</v>
      </c>
      <c r="F63" s="18" t="s">
        <v>71</v>
      </c>
      <c r="G63" s="15" t="str">
        <f t="shared" si="10"/>
        <v>37367.331</v>
      </c>
      <c r="H63" s="9">
        <f t="shared" si="11"/>
        <v>1529</v>
      </c>
      <c r="I63" s="45" t="s">
        <v>182</v>
      </c>
      <c r="J63" s="46" t="s">
        <v>183</v>
      </c>
      <c r="K63" s="45">
        <v>1529</v>
      </c>
      <c r="L63" s="45" t="s">
        <v>137</v>
      </c>
      <c r="M63" s="46" t="s">
        <v>76</v>
      </c>
      <c r="N63" s="46"/>
      <c r="O63" s="47" t="s">
        <v>77</v>
      </c>
      <c r="P63" s="47" t="s">
        <v>78</v>
      </c>
    </row>
    <row r="64" spans="1:16" ht="12.75" customHeight="1" thickBot="1" x14ac:dyDescent="0.25">
      <c r="A64" s="9" t="str">
        <f t="shared" si="6"/>
        <v>VSB 44 </v>
      </c>
      <c r="B64" s="18" t="str">
        <f t="shared" si="7"/>
        <v>I</v>
      </c>
      <c r="C64" s="9">
        <f t="shared" si="8"/>
        <v>53706.324699999997</v>
      </c>
      <c r="D64" s="15" t="str">
        <f t="shared" si="9"/>
        <v>vis</v>
      </c>
      <c r="E64" s="44">
        <f>VLOOKUP(C64,Active!C$21:E$973,3,FALSE)</f>
        <v>10101.990641534459</v>
      </c>
      <c r="F64" s="18" t="s">
        <v>71</v>
      </c>
      <c r="G64" s="15" t="str">
        <f t="shared" si="10"/>
        <v>53706.3247</v>
      </c>
      <c r="H64" s="9">
        <f t="shared" si="11"/>
        <v>10102</v>
      </c>
      <c r="I64" s="45" t="s">
        <v>229</v>
      </c>
      <c r="J64" s="46" t="s">
        <v>230</v>
      </c>
      <c r="K64" s="45">
        <v>10102</v>
      </c>
      <c r="L64" s="45" t="s">
        <v>231</v>
      </c>
      <c r="M64" s="46" t="s">
        <v>213</v>
      </c>
      <c r="N64" s="46" t="s">
        <v>214</v>
      </c>
      <c r="O64" s="47" t="s">
        <v>232</v>
      </c>
      <c r="P64" s="48" t="s">
        <v>233</v>
      </c>
    </row>
    <row r="65" spans="2:6" x14ac:dyDescent="0.2">
      <c r="B65" s="18"/>
      <c r="E65" s="44"/>
      <c r="F65" s="18"/>
    </row>
    <row r="66" spans="2:6" x14ac:dyDescent="0.2">
      <c r="B66" s="18"/>
      <c r="E66" s="44"/>
      <c r="F66" s="18"/>
    </row>
    <row r="67" spans="2:6" x14ac:dyDescent="0.2">
      <c r="B67" s="18"/>
      <c r="E67" s="44"/>
      <c r="F67" s="18"/>
    </row>
    <row r="68" spans="2:6" x14ac:dyDescent="0.2">
      <c r="B68" s="18"/>
      <c r="E68" s="44"/>
      <c r="F68" s="18"/>
    </row>
    <row r="69" spans="2:6" x14ac:dyDescent="0.2">
      <c r="B69" s="18"/>
      <c r="E69" s="44"/>
      <c r="F69" s="18"/>
    </row>
    <row r="70" spans="2:6" x14ac:dyDescent="0.2">
      <c r="B70" s="18"/>
      <c r="E70" s="44"/>
      <c r="F70" s="18"/>
    </row>
    <row r="71" spans="2:6" x14ac:dyDescent="0.2">
      <c r="B71" s="18"/>
      <c r="E71" s="44"/>
      <c r="F71" s="18"/>
    </row>
    <row r="72" spans="2:6" x14ac:dyDescent="0.2">
      <c r="B72" s="18"/>
      <c r="E72" s="44"/>
      <c r="F72" s="18"/>
    </row>
    <row r="73" spans="2:6" x14ac:dyDescent="0.2">
      <c r="B73" s="18"/>
      <c r="E73" s="44"/>
      <c r="F73" s="18"/>
    </row>
    <row r="74" spans="2:6" x14ac:dyDescent="0.2">
      <c r="B74" s="18"/>
      <c r="E74" s="44"/>
      <c r="F74" s="18"/>
    </row>
    <row r="75" spans="2:6" x14ac:dyDescent="0.2">
      <c r="B75" s="18"/>
      <c r="E75" s="44"/>
      <c r="F75" s="18"/>
    </row>
    <row r="76" spans="2:6" x14ac:dyDescent="0.2">
      <c r="B76" s="18"/>
      <c r="E76" s="44"/>
      <c r="F76" s="18"/>
    </row>
    <row r="77" spans="2:6" x14ac:dyDescent="0.2">
      <c r="B77" s="18"/>
      <c r="E77" s="44"/>
      <c r="F77" s="18"/>
    </row>
    <row r="78" spans="2:6" x14ac:dyDescent="0.2">
      <c r="B78" s="18"/>
      <c r="E78" s="44"/>
      <c r="F78" s="18"/>
    </row>
    <row r="79" spans="2:6" x14ac:dyDescent="0.2">
      <c r="B79" s="18"/>
      <c r="E79" s="44"/>
      <c r="F79" s="18"/>
    </row>
    <row r="80" spans="2:6" x14ac:dyDescent="0.2">
      <c r="B80" s="18"/>
      <c r="E80" s="44"/>
      <c r="F80" s="18"/>
    </row>
    <row r="81" spans="2:6" x14ac:dyDescent="0.2">
      <c r="B81" s="18"/>
      <c r="E81" s="44"/>
      <c r="F81" s="18"/>
    </row>
    <row r="82" spans="2:6" x14ac:dyDescent="0.2">
      <c r="B82" s="18"/>
      <c r="E82" s="44"/>
      <c r="F82" s="18"/>
    </row>
    <row r="83" spans="2:6" x14ac:dyDescent="0.2">
      <c r="B83" s="18"/>
      <c r="E83" s="44"/>
      <c r="F83" s="18"/>
    </row>
    <row r="84" spans="2:6" x14ac:dyDescent="0.2">
      <c r="B84" s="18"/>
      <c r="E84" s="44"/>
      <c r="F84" s="18"/>
    </row>
    <row r="85" spans="2:6" x14ac:dyDescent="0.2">
      <c r="B85" s="18"/>
      <c r="E85" s="44"/>
      <c r="F85" s="18"/>
    </row>
    <row r="86" spans="2:6" x14ac:dyDescent="0.2">
      <c r="B86" s="18"/>
      <c r="E86" s="44"/>
      <c r="F86" s="18"/>
    </row>
    <row r="87" spans="2:6" x14ac:dyDescent="0.2">
      <c r="B87" s="18"/>
      <c r="E87" s="44"/>
      <c r="F87" s="18"/>
    </row>
    <row r="88" spans="2:6" x14ac:dyDescent="0.2">
      <c r="B88" s="18"/>
      <c r="E88" s="44"/>
      <c r="F88" s="18"/>
    </row>
    <row r="89" spans="2:6" x14ac:dyDescent="0.2">
      <c r="B89" s="18"/>
      <c r="E89" s="44"/>
      <c r="F89" s="18"/>
    </row>
    <row r="90" spans="2:6" x14ac:dyDescent="0.2">
      <c r="B90" s="18"/>
      <c r="E90" s="44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</sheetData>
  <phoneticPr fontId="7" type="noConversion"/>
  <hyperlinks>
    <hyperlink ref="P19" r:id="rId1" display="http://www.konkoly.hu/cgi-bin/IBVS?4009" xr:uid="{00000000-0004-0000-0100-000000000000}"/>
    <hyperlink ref="P20" r:id="rId2" display="http://www.konkoly.hu/cgi-bin/IBVS?4194" xr:uid="{00000000-0004-0000-0100-000001000000}"/>
    <hyperlink ref="P64" r:id="rId3" display="http://vsolj.cetus-net.org/no44.pdf" xr:uid="{00000000-0004-0000-0100-000002000000}"/>
    <hyperlink ref="P23" r:id="rId4" display="http://www.bav-astro.de/sfs/BAVM_link.php?BAVMnr=201" xr:uid="{00000000-0004-0000-0100-000003000000}"/>
    <hyperlink ref="P24" r:id="rId5" display="http://www.konkoly.hu/cgi-bin/IBVS?5992" xr:uid="{00000000-0004-0000-0100-000004000000}"/>
    <hyperlink ref="P25" r:id="rId6" display="http://www.bav-astro.de/sfs/BAVM_link.php?BAVMnr=220" xr:uid="{00000000-0004-0000-0100-000005000000}"/>
    <hyperlink ref="P26" r:id="rId7" display="http://www.konkoly.hu/cgi-bin/IBVS?6029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2024-02-20T04:21:25Z</dcterms:modified>
</cp:coreProperties>
</file>