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85240AE-B188-4F39-A1E0-333FB7E7D00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68" i="1" l="1"/>
  <c r="Q64" i="1"/>
  <c r="Q61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1" i="1"/>
  <c r="Q30" i="1"/>
  <c r="Q29" i="1"/>
  <c r="Q28" i="1"/>
  <c r="Q27" i="1"/>
  <c r="Q26" i="1"/>
  <c r="Q25" i="1"/>
  <c r="Q24" i="1"/>
  <c r="Q23" i="1"/>
  <c r="Q22" i="1"/>
  <c r="Q21" i="1"/>
  <c r="G20" i="2"/>
  <c r="C20" i="2"/>
  <c r="E20" i="2"/>
  <c r="G19" i="2"/>
  <c r="C19" i="2"/>
  <c r="G18" i="2"/>
  <c r="C18" i="2"/>
  <c r="G56" i="2"/>
  <c r="C56" i="2"/>
  <c r="G17" i="2"/>
  <c r="C17" i="2"/>
  <c r="E17" i="2"/>
  <c r="G16" i="2"/>
  <c r="C16" i="2"/>
  <c r="G55" i="2"/>
  <c r="C55" i="2"/>
  <c r="G15" i="2"/>
  <c r="C15" i="2"/>
  <c r="G14" i="2"/>
  <c r="C14" i="2"/>
  <c r="G13" i="2"/>
  <c r="C13" i="2"/>
  <c r="G12" i="2"/>
  <c r="C12" i="2"/>
  <c r="G11" i="2"/>
  <c r="C11" i="2"/>
  <c r="G54" i="2"/>
  <c r="C54" i="2"/>
  <c r="G53" i="2"/>
  <c r="C53" i="2"/>
  <c r="G52" i="2"/>
  <c r="C52" i="2"/>
  <c r="G51" i="2"/>
  <c r="C51" i="2"/>
  <c r="G50" i="2"/>
  <c r="C50" i="2"/>
  <c r="G49" i="2"/>
  <c r="C49" i="2"/>
  <c r="E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E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H20" i="2"/>
  <c r="B20" i="2"/>
  <c r="D20" i="2"/>
  <c r="A20" i="2"/>
  <c r="H19" i="2"/>
  <c r="B19" i="2"/>
  <c r="D19" i="2"/>
  <c r="A19" i="2"/>
  <c r="H18" i="2"/>
  <c r="B18" i="2"/>
  <c r="D18" i="2"/>
  <c r="A18" i="2"/>
  <c r="H56" i="2"/>
  <c r="B56" i="2"/>
  <c r="D56" i="2"/>
  <c r="A56" i="2"/>
  <c r="H17" i="2"/>
  <c r="B17" i="2"/>
  <c r="D17" i="2"/>
  <c r="A17" i="2"/>
  <c r="H16" i="2"/>
  <c r="B16" i="2"/>
  <c r="D16" i="2"/>
  <c r="A16" i="2"/>
  <c r="H55" i="2"/>
  <c r="B55" i="2"/>
  <c r="D55" i="2"/>
  <c r="A55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Q66" i="1"/>
  <c r="F11" i="1"/>
  <c r="Q67" i="1"/>
  <c r="Q65" i="1"/>
  <c r="Q63" i="1"/>
  <c r="G11" i="1"/>
  <c r="E14" i="1"/>
  <c r="E15" i="1" s="1"/>
  <c r="C17" i="1"/>
  <c r="Q62" i="1"/>
  <c r="Q56" i="1"/>
  <c r="Q57" i="1"/>
  <c r="Q58" i="1"/>
  <c r="Q59" i="1"/>
  <c r="Q60" i="1"/>
  <c r="C8" i="1"/>
  <c r="C7" i="1"/>
  <c r="E68" i="1"/>
  <c r="F68" i="1"/>
  <c r="E21" i="1"/>
  <c r="F21" i="1"/>
  <c r="Q32" i="1"/>
  <c r="E21" i="2"/>
  <c r="E53" i="1"/>
  <c r="E52" i="2"/>
  <c r="F53" i="1"/>
  <c r="E37" i="1"/>
  <c r="E36" i="2"/>
  <c r="F37" i="1"/>
  <c r="E67" i="1"/>
  <c r="F67" i="1"/>
  <c r="E50" i="1"/>
  <c r="F50" i="1"/>
  <c r="E34" i="1"/>
  <c r="F34" i="1"/>
  <c r="E63" i="1"/>
  <c r="E55" i="1"/>
  <c r="E22" i="1"/>
  <c r="F22" i="1"/>
  <c r="E58" i="1"/>
  <c r="F58" i="1"/>
  <c r="G58" i="1"/>
  <c r="K58" i="1"/>
  <c r="E44" i="1"/>
  <c r="F44" i="1"/>
  <c r="G44" i="1"/>
  <c r="K44" i="1"/>
  <c r="E27" i="1"/>
  <c r="F27" i="1"/>
  <c r="G27" i="1"/>
  <c r="K27" i="1"/>
  <c r="E66" i="1"/>
  <c r="F66" i="1"/>
  <c r="E49" i="1"/>
  <c r="F49" i="1"/>
  <c r="E33" i="1"/>
  <c r="F33" i="1"/>
  <c r="E62" i="1"/>
  <c r="F62" i="1"/>
  <c r="E46" i="1"/>
  <c r="E45" i="2"/>
  <c r="F46" i="1"/>
  <c r="E29" i="1"/>
  <c r="F63" i="1"/>
  <c r="G63" i="1"/>
  <c r="J63" i="1"/>
  <c r="E27" i="2"/>
  <c r="E33" i="2"/>
  <c r="E19" i="2"/>
  <c r="E22" i="2"/>
  <c r="E13" i="2"/>
  <c r="E43" i="2"/>
  <c r="E55" i="2"/>
  <c r="E48" i="2"/>
  <c r="F55" i="1"/>
  <c r="G55" i="1"/>
  <c r="K55" i="1"/>
  <c r="E54" i="2"/>
  <c r="E12" i="2"/>
  <c r="F29" i="1"/>
  <c r="E29" i="2"/>
  <c r="E16" i="2"/>
  <c r="G46" i="1"/>
  <c r="K46" i="1"/>
  <c r="E54" i="1"/>
  <c r="F54" i="1"/>
  <c r="G54" i="1"/>
  <c r="K54" i="1"/>
  <c r="G33" i="1"/>
  <c r="K33" i="1"/>
  <c r="E41" i="1"/>
  <c r="G66" i="1"/>
  <c r="J66" i="1"/>
  <c r="E57" i="1"/>
  <c r="F57" i="1"/>
  <c r="G57" i="1"/>
  <c r="K57" i="1"/>
  <c r="E43" i="1"/>
  <c r="F43" i="1"/>
  <c r="G43" i="1"/>
  <c r="K43" i="1"/>
  <c r="E26" i="1"/>
  <c r="F26" i="1"/>
  <c r="G26" i="1"/>
  <c r="K26" i="1"/>
  <c r="E61" i="1"/>
  <c r="F61" i="1"/>
  <c r="G61" i="1"/>
  <c r="K61" i="1"/>
  <c r="E40" i="1"/>
  <c r="F40" i="1"/>
  <c r="G40" i="1"/>
  <c r="K40" i="1"/>
  <c r="E23" i="1"/>
  <c r="F23" i="1"/>
  <c r="G23" i="1"/>
  <c r="K23" i="1"/>
  <c r="E30" i="1"/>
  <c r="F30" i="1"/>
  <c r="G30" i="1"/>
  <c r="K30" i="1"/>
  <c r="E25" i="1"/>
  <c r="E42" i="1"/>
  <c r="F42" i="1"/>
  <c r="G42" i="1"/>
  <c r="K42" i="1"/>
  <c r="E56" i="1"/>
  <c r="F56" i="1"/>
  <c r="G56" i="1"/>
  <c r="K56" i="1"/>
  <c r="E28" i="1"/>
  <c r="F28" i="1"/>
  <c r="G28" i="1"/>
  <c r="K28" i="1"/>
  <c r="E45" i="1"/>
  <c r="E59" i="1"/>
  <c r="G29" i="1"/>
  <c r="K29" i="1"/>
  <c r="E38" i="1"/>
  <c r="F38" i="1"/>
  <c r="G38" i="1"/>
  <c r="K38" i="1"/>
  <c r="G62" i="1"/>
  <c r="J62" i="1"/>
  <c r="E24" i="1"/>
  <c r="G35" i="1"/>
  <c r="K35" i="1"/>
  <c r="G49" i="1"/>
  <c r="K49" i="1"/>
  <c r="E64" i="1"/>
  <c r="E60" i="1"/>
  <c r="E39" i="1"/>
  <c r="E32" i="1"/>
  <c r="F32" i="1"/>
  <c r="E51" i="1"/>
  <c r="F51" i="1"/>
  <c r="G51" i="1"/>
  <c r="K51" i="1"/>
  <c r="E35" i="1"/>
  <c r="F35" i="1"/>
  <c r="G22" i="1"/>
  <c r="K22" i="1"/>
  <c r="G21" i="1"/>
  <c r="E36" i="1"/>
  <c r="F36" i="1"/>
  <c r="G36" i="1"/>
  <c r="K36" i="1"/>
  <c r="E52" i="1"/>
  <c r="E47" i="1"/>
  <c r="F47" i="1"/>
  <c r="G47" i="1"/>
  <c r="K47" i="1"/>
  <c r="G34" i="1"/>
  <c r="K34" i="1"/>
  <c r="G50" i="1"/>
  <c r="K50" i="1"/>
  <c r="G67" i="1"/>
  <c r="J67" i="1"/>
  <c r="G37" i="1"/>
  <c r="K37" i="1"/>
  <c r="G53" i="1"/>
  <c r="K53" i="1"/>
  <c r="G68" i="1"/>
  <c r="J68" i="1"/>
  <c r="E65" i="1"/>
  <c r="F65" i="1"/>
  <c r="G65" i="1"/>
  <c r="J65" i="1"/>
  <c r="E48" i="1"/>
  <c r="E31" i="1"/>
  <c r="E39" i="2"/>
  <c r="E53" i="2"/>
  <c r="E31" i="2"/>
  <c r="F31" i="1"/>
  <c r="G31" i="1"/>
  <c r="K31" i="1"/>
  <c r="E34" i="2"/>
  <c r="E42" i="2"/>
  <c r="F48" i="1"/>
  <c r="G48" i="1"/>
  <c r="K48" i="1"/>
  <c r="E47" i="2"/>
  <c r="F25" i="1"/>
  <c r="G25" i="1"/>
  <c r="K25" i="1"/>
  <c r="E25" i="2"/>
  <c r="E23" i="2"/>
  <c r="E26" i="2"/>
  <c r="F39" i="1"/>
  <c r="G39" i="1"/>
  <c r="K39" i="1"/>
  <c r="E38" i="2"/>
  <c r="E46" i="2"/>
  <c r="F52" i="1"/>
  <c r="G52" i="1"/>
  <c r="K52" i="1"/>
  <c r="E51" i="2"/>
  <c r="F60" i="1"/>
  <c r="E15" i="2"/>
  <c r="E11" i="2"/>
  <c r="E30" i="2"/>
  <c r="F59" i="1"/>
  <c r="G59" i="1"/>
  <c r="K59" i="1"/>
  <c r="E14" i="2"/>
  <c r="E50" i="2"/>
  <c r="E37" i="2"/>
  <c r="E41" i="2"/>
  <c r="F24" i="1"/>
  <c r="G24" i="1"/>
  <c r="E24" i="2"/>
  <c r="K21" i="1"/>
  <c r="F64" i="1"/>
  <c r="G64" i="1"/>
  <c r="K64" i="1"/>
  <c r="E56" i="2"/>
  <c r="F45" i="1"/>
  <c r="G45" i="1"/>
  <c r="K45" i="1"/>
  <c r="E44" i="2"/>
  <c r="E40" i="2"/>
  <c r="F41" i="1"/>
  <c r="G41" i="1"/>
  <c r="K41" i="1"/>
  <c r="E28" i="2"/>
  <c r="E35" i="2"/>
  <c r="E18" i="2"/>
  <c r="K24" i="1"/>
  <c r="C12" i="1"/>
  <c r="C11" i="1"/>
  <c r="O43" i="1" l="1"/>
  <c r="O64" i="1"/>
  <c r="O36" i="1"/>
  <c r="O29" i="1"/>
  <c r="O24" i="1"/>
  <c r="O30" i="1"/>
  <c r="O63" i="1"/>
  <c r="O45" i="1"/>
  <c r="O41" i="1"/>
  <c r="O23" i="1"/>
  <c r="O25" i="1"/>
  <c r="O65" i="1"/>
  <c r="O62" i="1"/>
  <c r="O39" i="1"/>
  <c r="O46" i="1"/>
  <c r="O37" i="1"/>
  <c r="O38" i="1"/>
  <c r="C15" i="1"/>
  <c r="E16" i="1" s="1"/>
  <c r="O32" i="1"/>
  <c r="O55" i="1"/>
  <c r="O48" i="1"/>
  <c r="O27" i="1"/>
  <c r="O54" i="1"/>
  <c r="O51" i="1"/>
  <c r="O34" i="1"/>
  <c r="O42" i="1"/>
  <c r="O28" i="1"/>
  <c r="O56" i="1"/>
  <c r="O68" i="1"/>
  <c r="O52" i="1"/>
  <c r="O31" i="1"/>
  <c r="O26" i="1"/>
  <c r="O33" i="1"/>
  <c r="O66" i="1"/>
  <c r="O35" i="1"/>
  <c r="O49" i="1"/>
  <c r="O22" i="1"/>
  <c r="O58" i="1"/>
  <c r="O67" i="1"/>
  <c r="O40" i="1"/>
  <c r="O60" i="1"/>
  <c r="O57" i="1"/>
  <c r="O47" i="1"/>
  <c r="O59" i="1"/>
  <c r="O21" i="1"/>
  <c r="O61" i="1"/>
  <c r="O50" i="1"/>
  <c r="O44" i="1"/>
  <c r="O53" i="1"/>
  <c r="C16" i="1"/>
  <c r="D18" i="1" s="1"/>
  <c r="C18" i="1" l="1"/>
  <c r="E17" i="1"/>
</calcChain>
</file>

<file path=xl/sharedStrings.xml><?xml version="1.0" encoding="utf-8"?>
<sst xmlns="http://schemas.openxmlformats.org/spreadsheetml/2006/main" count="487" uniqueCount="229">
  <si>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</si>
  <si>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</si>
  <si>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</si>
  <si>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</si>
  <si>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</si>
  <si>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</si>
  <si>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</si>
  <si>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</si>
  <si>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</si>
  <si>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</si>
  <si>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</si>
  <si>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</si>
  <si>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</si>
  <si>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</si>
  <si>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</si>
  <si>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</si>
  <si>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</si>
  <si>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</si>
  <si>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</si>
  <si>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</si>
  <si>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</si>
  <si>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</si>
  <si>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</si>
  <si>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</si>
  <si>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</si>
  <si>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</si>
  <si>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</si>
  <si>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</si>
  <si>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</si>
  <si>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Bull.79</t>
  </si>
  <si>
    <t>B</t>
  </si>
  <si>
    <t>BBSAG Bull.82</t>
  </si>
  <si>
    <t>BBSAG Bull.86</t>
  </si>
  <si>
    <t>BBSAG Bull.87</t>
  </si>
  <si>
    <t>bad?</t>
  </si>
  <si>
    <t>IBVS 5603</t>
  </si>
  <si>
    <t>I</t>
  </si>
  <si>
    <t># of data points:</t>
  </si>
  <si>
    <t>EA</t>
  </si>
  <si>
    <t>GH Mon / GSC 04818-02919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</si>
  <si>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</si>
  <si>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</si>
  <si>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</si>
  <si>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</si>
  <si>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</si>
  <si>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</si>
  <si>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Add cycle</t>
  </si>
  <si>
    <t>Old Cycle</t>
  </si>
  <si>
    <t>Start of linear fit &gt;&gt;&gt;&gt;&gt;&gt;&gt;&gt;&gt;&gt;&gt;&gt;&gt;&gt;&gt;&gt;&gt;&gt;&gt;&gt;&gt;</t>
  </si>
  <si>
    <t>IBVS 5918</t>
  </si>
  <si>
    <t>II</t>
  </si>
  <si>
    <t>OEJV 0003</t>
  </si>
  <si>
    <t>IBVS 6029</t>
  </si>
  <si>
    <t>OEJV 0160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</si>
  <si>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</si>
  <si>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</si>
  <si>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</si>
  <si>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</si>
  <si>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</si>
  <si>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</si>
  <si>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</si>
  <si>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</si>
  <si>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</si>
  <si>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</si>
  <si>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</si>
  <si>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</si>
  <si>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2427517.258 </t>
  </si>
  <si>
    <t> 20.03.1934 18:11 </t>
  </si>
  <si>
    <t> 0.380 </t>
  </si>
  <si>
    <t>P </t>
  </si>
  <si>
    <t> R.Deurinck </t>
  </si>
  <si>
    <t> PLOU 111.21 </t>
  </si>
  <si>
    <t>2429756.200 </t>
  </si>
  <si>
    <t> 06.05.1940 16:48 </t>
  </si>
  <si>
    <t> 0.015 </t>
  </si>
  <si>
    <t>2429963.390 </t>
  </si>
  <si>
    <t> 29.11.1940 21:21 </t>
  </si>
  <si>
    <t> -0.001 </t>
  </si>
  <si>
    <t>2429999.479 </t>
  </si>
  <si>
    <t> 04.01.1941 23:29 </t>
  </si>
  <si>
    <t> 0.022 </t>
  </si>
  <si>
    <t>2430026.330 </t>
  </si>
  <si>
    <t> 31.01.1941 19:55 </t>
  </si>
  <si>
    <t> -0.000 </t>
  </si>
  <si>
    <t> A.A.Wachmann </t>
  </si>
  <si>
    <t> AHSB 7.8.417 </t>
  </si>
  <si>
    <t>2430028.441 </t>
  </si>
  <si>
    <t> 02.02.1941 22:35 </t>
  </si>
  <si>
    <t> -0.011 </t>
  </si>
  <si>
    <t>2430072.305 </t>
  </si>
  <si>
    <t> 18.03.1941 19:19 </t>
  </si>
  <si>
    <t> 0.007 </t>
  </si>
  <si>
    <t>2430084.318 </t>
  </si>
  <si>
    <t> 30.03.1941 19:37 </t>
  </si>
  <si>
    <t> -0.002 </t>
  </si>
  <si>
    <t>2430089.282 </t>
  </si>
  <si>
    <t> 04.04.1941 18:46 </t>
  </si>
  <si>
    <t> 0.012 </t>
  </si>
  <si>
    <t>2430101.285 </t>
  </si>
  <si>
    <t> 16.04.1941 18:50 </t>
  </si>
  <si>
    <t> -0.007 </t>
  </si>
  <si>
    <t>2430135.214 </t>
  </si>
  <si>
    <t> 20.05.1941 17:08 </t>
  </si>
  <si>
    <t> -0.023 </t>
  </si>
  <si>
    <t>2430352.344 </t>
  </si>
  <si>
    <t> 23.12.1941 20:15 </t>
  </si>
  <si>
    <t> 0.000 </t>
  </si>
  <si>
    <t>2430490.228 </t>
  </si>
  <si>
    <t> 10.05.1942 17:28 </t>
  </si>
  <si>
    <t> -0.017 </t>
  </si>
  <si>
    <t>2430495.202 </t>
  </si>
  <si>
    <t> 15.05.1942 16:50 </t>
  </si>
  <si>
    <t>2430668.456 </t>
  </si>
  <si>
    <t> 04.11.1942 22:56 </t>
  </si>
  <si>
    <t>2430753.297 </t>
  </si>
  <si>
    <t> 28.01.1943 19:07 </t>
  </si>
  <si>
    <t> -0.021 </t>
  </si>
  <si>
    <t>2430758.271 </t>
  </si>
  <si>
    <t> 02.02.1943 18:30 </t>
  </si>
  <si>
    <t> 0.002 </t>
  </si>
  <si>
    <t>2430765.356 </t>
  </si>
  <si>
    <t> 09.02.1943 20:32 </t>
  </si>
  <si>
    <t>2430850.216 </t>
  </si>
  <si>
    <t> 05.05.1943 17:11 </t>
  </si>
  <si>
    <t> 0.013 </t>
  </si>
  <si>
    <t>2431144.397 </t>
  </si>
  <si>
    <t> 23.02.1944 21:31 </t>
  </si>
  <si>
    <t> 0.004 </t>
  </si>
  <si>
    <t>2432233.445 </t>
  </si>
  <si>
    <t> 16.02.1947 22:40 </t>
  </si>
  <si>
    <t> -0.015 </t>
  </si>
  <si>
    <t>2433702.305 </t>
  </si>
  <si>
    <t> 24.02.1951 19:19 </t>
  </si>
  <si>
    <t> 0.018 </t>
  </si>
  <si>
    <t>2433709.370 </t>
  </si>
  <si>
    <t> 03.03.1951 20:52 </t>
  </si>
  <si>
    <t> 0.011 </t>
  </si>
  <si>
    <t>2434769.438 </t>
  </si>
  <si>
    <t> 26.01.1954 22:30 </t>
  </si>
  <si>
    <t> 0.006 </t>
  </si>
  <si>
    <t>2434779.325 </t>
  </si>
  <si>
    <t> 05.02.1954 19:48 </t>
  </si>
  <si>
    <t> -0.008 </t>
  </si>
  <si>
    <t>2435107.473 </t>
  </si>
  <si>
    <t> 30.12.1954 23:21 </t>
  </si>
  <si>
    <t>2435129.372 </t>
  </si>
  <si>
    <t> 21.01.1955 20:55 </t>
  </si>
  <si>
    <t> -0.018 </t>
  </si>
  <si>
    <t>2435131.500 </t>
  </si>
  <si>
    <t> 24.01.1955 00:00 </t>
  </si>
  <si>
    <t> -0.012 </t>
  </si>
  <si>
    <t>2435160.505 </t>
  </si>
  <si>
    <t> 22.02.1955 00:07 </t>
  </si>
  <si>
    <t>2435163.348 </t>
  </si>
  <si>
    <t> 24.02.1955 20:21 </t>
  </si>
  <si>
    <t>2435165.475 </t>
  </si>
  <si>
    <t> 26.02.1955 23:24 </t>
  </si>
  <si>
    <t>2435458.660 </t>
  </si>
  <si>
    <t> 17.12.1955 03:50 </t>
  </si>
  <si>
    <t> 0.074 </t>
  </si>
  <si>
    <t>2435486.512 </t>
  </si>
  <si>
    <t> 14.01.1956 00:17 </t>
  </si>
  <si>
    <t>2436252.400 </t>
  </si>
  <si>
    <t> 17.02.1958 21:36 </t>
  </si>
  <si>
    <t>2446402.622 </t>
  </si>
  <si>
    <t> 03.12.1985 02:55 </t>
  </si>
  <si>
    <t> -0.032 </t>
  </si>
  <si>
    <t>V </t>
  </si>
  <si>
    <t> K.Locher </t>
  </si>
  <si>
    <t> BBS 79 </t>
  </si>
  <si>
    <t>2446519.301 </t>
  </si>
  <si>
    <t> 29.03.1986 19:13 </t>
  </si>
  <si>
    <t> -0.039 </t>
  </si>
  <si>
    <t>2446745.603 </t>
  </si>
  <si>
    <t> 11.11.1986 02:28 </t>
  </si>
  <si>
    <t> -0.037 </t>
  </si>
  <si>
    <t> BBS 82 </t>
  </si>
  <si>
    <t>2447151.531 </t>
  </si>
  <si>
    <t> 22.12.1987 00:44 </t>
  </si>
  <si>
    <t> -0.034 </t>
  </si>
  <si>
    <t> BBS 86 </t>
  </si>
  <si>
    <t>2447205.375 </t>
  </si>
  <si>
    <t> 13.02.1988 21:00 </t>
  </si>
  <si>
    <t> 0.064 </t>
  </si>
  <si>
    <t> BBS 87 </t>
  </si>
  <si>
    <t>2447946.393 </t>
  </si>
  <si>
    <t> 23.02.1990 21:25 </t>
  </si>
  <si>
    <t> -0.050 </t>
  </si>
  <si>
    <t> J.Borovicka </t>
  </si>
  <si>
    <t> BRNO 31 </t>
  </si>
  <si>
    <t>2453012.6570 </t>
  </si>
  <si>
    <t> 08.01.2004 03:46 </t>
  </si>
  <si>
    <t> -0.0719 </t>
  </si>
  <si>
    <t>E </t>
  </si>
  <si>
    <t>?</t>
  </si>
  <si>
    <t> S.Dvorak </t>
  </si>
  <si>
    <t>IBVS 5603 </t>
  </si>
  <si>
    <t>2453377.554 </t>
  </si>
  <si>
    <t> 07.01.2005 01:17 </t>
  </si>
  <si>
    <t> -0.083 </t>
  </si>
  <si>
    <t>OEJV 0003 </t>
  </si>
  <si>
    <t>2453407.2646 </t>
  </si>
  <si>
    <t> 05.02.2005 18:21 </t>
  </si>
  <si>
    <t> -0.0745 </t>
  </si>
  <si>
    <t> M.Zejda et al. </t>
  </si>
  <si>
    <t>IBVS 5741 </t>
  </si>
  <si>
    <t>2454847.4440 </t>
  </si>
  <si>
    <t> 15.01.2009 22:39 </t>
  </si>
  <si>
    <t> -0.0809 </t>
  </si>
  <si>
    <t>C </t>
  </si>
  <si>
    <t>-I</t>
  </si>
  <si>
    <t> F.Agerer </t>
  </si>
  <si>
    <t>BAVM 209 </t>
  </si>
  <si>
    <t>2455957.37482 </t>
  </si>
  <si>
    <t> 30.01.2012 20:59 </t>
  </si>
  <si>
    <t>36440</t>
  </si>
  <si>
    <t> -0.07971 </t>
  </si>
  <si>
    <t> J.Trnka </t>
  </si>
  <si>
    <t>OEJV 0160 </t>
  </si>
  <si>
    <t>2455973.6417 </t>
  </si>
  <si>
    <t> 16.02.2012 03:24 </t>
  </si>
  <si>
    <t>36463</t>
  </si>
  <si>
    <t> -0.0781 </t>
  </si>
  <si>
    <t> R.Diethelm </t>
  </si>
  <si>
    <t>IBVS 6029 </t>
  </si>
  <si>
    <t>OEJV 0211</t>
  </si>
  <si>
    <t>vis?</t>
  </si>
  <si>
    <t>S1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</si>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</sst>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6" fillId="0" borderId="1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0" fillId="0" borderId="0" xfId="8" applyFont="1" applyAlignment="1">
      <alignment vertical="center"/>
    </xf>
    <xf numFmtId="0" fontId="20" fillId="0" borderId="0" xfId="8" applyFont="1" applyAlignment="1">
      <alignment horizontal="center" vertical="center"/>
    </xf>
    <xf numFmtId="0" fontId="20" fillId="0" borderId="0" xfId="8" applyFont="1" applyAlignment="1">
      <alignment horizontal="left" vertical="center"/>
    </xf>
    <xf numFmtId="0" fontId="21" fillId="0" borderId="0" xfId="0" applyFont="1" applyAlignment="1">
      <alignment horizontal="center" vertical="center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GH Mon - O-C Diagr.</a:t>
            </a:r>
          </a:p>
        </c:rich>
      </c:tx>
      <c:layout>
        <c:manualLayout>
          <c:xMode val="edge"/>
          <c:yMode val="edge"/>
          <c:x val="0.3676222596964586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71163575042159"/>
          <c:y val="0.15"/>
          <c:w val="0.79763912310286678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-3776</c:v>
                </c:pt>
                <c:pt idx="1">
                  <c:v>-610</c:v>
                </c:pt>
                <c:pt idx="2">
                  <c:v>-317</c:v>
                </c:pt>
                <c:pt idx="3">
                  <c:v>-266</c:v>
                </c:pt>
                <c:pt idx="4">
                  <c:v>-228</c:v>
                </c:pt>
                <c:pt idx="5">
                  <c:v>-225</c:v>
                </c:pt>
                <c:pt idx="6">
                  <c:v>-163</c:v>
                </c:pt>
                <c:pt idx="7">
                  <c:v>-146</c:v>
                </c:pt>
                <c:pt idx="8">
                  <c:v>-139</c:v>
                </c:pt>
                <c:pt idx="9">
                  <c:v>-122</c:v>
                </c:pt>
                <c:pt idx="10">
                  <c:v>-74</c:v>
                </c:pt>
                <c:pt idx="11">
                  <c:v>0</c:v>
                </c:pt>
                <c:pt idx="12">
                  <c:v>233</c:v>
                </c:pt>
                <c:pt idx="13">
                  <c:v>428</c:v>
                </c:pt>
                <c:pt idx="14">
                  <c:v>435</c:v>
                </c:pt>
                <c:pt idx="15">
                  <c:v>680</c:v>
                </c:pt>
                <c:pt idx="16">
                  <c:v>800</c:v>
                </c:pt>
                <c:pt idx="17">
                  <c:v>807</c:v>
                </c:pt>
                <c:pt idx="18">
                  <c:v>817</c:v>
                </c:pt>
                <c:pt idx="19">
                  <c:v>937</c:v>
                </c:pt>
                <c:pt idx="20">
                  <c:v>1353</c:v>
                </c:pt>
                <c:pt idx="21">
                  <c:v>2893</c:v>
                </c:pt>
                <c:pt idx="22">
                  <c:v>4970</c:v>
                </c:pt>
                <c:pt idx="23">
                  <c:v>4980</c:v>
                </c:pt>
                <c:pt idx="24">
                  <c:v>6479</c:v>
                </c:pt>
                <c:pt idx="25">
                  <c:v>6493</c:v>
                </c:pt>
                <c:pt idx="26">
                  <c:v>6957</c:v>
                </c:pt>
                <c:pt idx="27">
                  <c:v>6988</c:v>
                </c:pt>
                <c:pt idx="28">
                  <c:v>6991</c:v>
                </c:pt>
                <c:pt idx="29">
                  <c:v>7032</c:v>
                </c:pt>
                <c:pt idx="30">
                  <c:v>7036</c:v>
                </c:pt>
                <c:pt idx="31">
                  <c:v>7039</c:v>
                </c:pt>
                <c:pt idx="32">
                  <c:v>7453.5</c:v>
                </c:pt>
                <c:pt idx="33">
                  <c:v>7493</c:v>
                </c:pt>
                <c:pt idx="34">
                  <c:v>8576</c:v>
                </c:pt>
                <c:pt idx="35">
                  <c:v>22929</c:v>
                </c:pt>
                <c:pt idx="36">
                  <c:v>23094</c:v>
                </c:pt>
                <c:pt idx="37">
                  <c:v>23414</c:v>
                </c:pt>
                <c:pt idx="38">
                  <c:v>23988</c:v>
                </c:pt>
                <c:pt idx="39">
                  <c:v>24064</c:v>
                </c:pt>
                <c:pt idx="40">
                  <c:v>25112</c:v>
                </c:pt>
                <c:pt idx="41">
                  <c:v>32276</c:v>
                </c:pt>
                <c:pt idx="42">
                  <c:v>32792</c:v>
                </c:pt>
                <c:pt idx="43">
                  <c:v>32834</c:v>
                </c:pt>
                <c:pt idx="44">
                  <c:v>34870.5</c:v>
                </c:pt>
                <c:pt idx="45">
                  <c:v>36440</c:v>
                </c:pt>
                <c:pt idx="46">
                  <c:v>36463</c:v>
                </c:pt>
                <c:pt idx="47">
                  <c:v>39104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37-4D68-A47E-C55BFC63D777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S1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1">
                    <c:v>0</c:v>
                  </c:pt>
                  <c:pt idx="39">
                    <c:v>0</c:v>
                  </c:pt>
                  <c:pt idx="41">
                    <c:v>2.9999999999999997E-4</c:v>
                  </c:pt>
                  <c:pt idx="42">
                    <c:v>5.0000000000000001E-3</c:v>
                  </c:pt>
                  <c:pt idx="44">
                    <c:v>1.6999999999999999E-3</c:v>
                  </c:pt>
                  <c:pt idx="45">
                    <c:v>1E-4</c:v>
                  </c:pt>
                  <c:pt idx="46">
                    <c:v>5.0000000000000001E-4</c:v>
                  </c:pt>
                  <c:pt idx="47">
                    <c:v>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1">
                    <c:v>0</c:v>
                  </c:pt>
                  <c:pt idx="39">
                    <c:v>0</c:v>
                  </c:pt>
                  <c:pt idx="41">
                    <c:v>2.9999999999999997E-4</c:v>
                  </c:pt>
                  <c:pt idx="42">
                    <c:v>5.0000000000000001E-3</c:v>
                  </c:pt>
                  <c:pt idx="44">
                    <c:v>1.6999999999999999E-3</c:v>
                  </c:pt>
                  <c:pt idx="45">
                    <c:v>1E-4</c:v>
                  </c:pt>
                  <c:pt idx="46">
                    <c:v>5.0000000000000001E-4</c:v>
                  </c:pt>
                  <c:pt idx="4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-3776</c:v>
                </c:pt>
                <c:pt idx="1">
                  <c:v>-610</c:v>
                </c:pt>
                <c:pt idx="2">
                  <c:v>-317</c:v>
                </c:pt>
                <c:pt idx="3">
                  <c:v>-266</c:v>
                </c:pt>
                <c:pt idx="4">
                  <c:v>-228</c:v>
                </c:pt>
                <c:pt idx="5">
                  <c:v>-225</c:v>
                </c:pt>
                <c:pt idx="6">
                  <c:v>-163</c:v>
                </c:pt>
                <c:pt idx="7">
                  <c:v>-146</c:v>
                </c:pt>
                <c:pt idx="8">
                  <c:v>-139</c:v>
                </c:pt>
                <c:pt idx="9">
                  <c:v>-122</c:v>
                </c:pt>
                <c:pt idx="10">
                  <c:v>-74</c:v>
                </c:pt>
                <c:pt idx="11">
                  <c:v>0</c:v>
                </c:pt>
                <c:pt idx="12">
                  <c:v>233</c:v>
                </c:pt>
                <c:pt idx="13">
                  <c:v>428</c:v>
                </c:pt>
                <c:pt idx="14">
                  <c:v>435</c:v>
                </c:pt>
                <c:pt idx="15">
                  <c:v>680</c:v>
                </c:pt>
                <c:pt idx="16">
                  <c:v>800</c:v>
                </c:pt>
                <c:pt idx="17">
                  <c:v>807</c:v>
                </c:pt>
                <c:pt idx="18">
                  <c:v>817</c:v>
                </c:pt>
                <c:pt idx="19">
                  <c:v>937</c:v>
                </c:pt>
                <c:pt idx="20">
                  <c:v>1353</c:v>
                </c:pt>
                <c:pt idx="21">
                  <c:v>2893</c:v>
                </c:pt>
                <c:pt idx="22">
                  <c:v>4970</c:v>
                </c:pt>
                <c:pt idx="23">
                  <c:v>4980</c:v>
                </c:pt>
                <c:pt idx="24">
                  <c:v>6479</c:v>
                </c:pt>
                <c:pt idx="25">
                  <c:v>6493</c:v>
                </c:pt>
                <c:pt idx="26">
                  <c:v>6957</c:v>
                </c:pt>
                <c:pt idx="27">
                  <c:v>6988</c:v>
                </c:pt>
                <c:pt idx="28">
                  <c:v>6991</c:v>
                </c:pt>
                <c:pt idx="29">
                  <c:v>7032</c:v>
                </c:pt>
                <c:pt idx="30">
                  <c:v>7036</c:v>
                </c:pt>
                <c:pt idx="31">
                  <c:v>7039</c:v>
                </c:pt>
                <c:pt idx="32">
                  <c:v>7453.5</c:v>
                </c:pt>
                <c:pt idx="33">
                  <c:v>7493</c:v>
                </c:pt>
                <c:pt idx="34">
                  <c:v>8576</c:v>
                </c:pt>
                <c:pt idx="35">
                  <c:v>22929</c:v>
                </c:pt>
                <c:pt idx="36">
                  <c:v>23094</c:v>
                </c:pt>
                <c:pt idx="37">
                  <c:v>23414</c:v>
                </c:pt>
                <c:pt idx="38">
                  <c:v>23988</c:v>
                </c:pt>
                <c:pt idx="39">
                  <c:v>24064</c:v>
                </c:pt>
                <c:pt idx="40">
                  <c:v>25112</c:v>
                </c:pt>
                <c:pt idx="41">
                  <c:v>32276</c:v>
                </c:pt>
                <c:pt idx="42">
                  <c:v>32792</c:v>
                </c:pt>
                <c:pt idx="43">
                  <c:v>32834</c:v>
                </c:pt>
                <c:pt idx="44">
                  <c:v>34870.5</c:v>
                </c:pt>
                <c:pt idx="45">
                  <c:v>36440</c:v>
                </c:pt>
                <c:pt idx="46">
                  <c:v>36463</c:v>
                </c:pt>
                <c:pt idx="47">
                  <c:v>39104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37-4D68-A47E-C55BFC63D77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1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-3776</c:v>
                </c:pt>
                <c:pt idx="1">
                  <c:v>-610</c:v>
                </c:pt>
                <c:pt idx="2">
                  <c:v>-317</c:v>
                </c:pt>
                <c:pt idx="3">
                  <c:v>-266</c:v>
                </c:pt>
                <c:pt idx="4">
                  <c:v>-228</c:v>
                </c:pt>
                <c:pt idx="5">
                  <c:v>-225</c:v>
                </c:pt>
                <c:pt idx="6">
                  <c:v>-163</c:v>
                </c:pt>
                <c:pt idx="7">
                  <c:v>-146</c:v>
                </c:pt>
                <c:pt idx="8">
                  <c:v>-139</c:v>
                </c:pt>
                <c:pt idx="9">
                  <c:v>-122</c:v>
                </c:pt>
                <c:pt idx="10">
                  <c:v>-74</c:v>
                </c:pt>
                <c:pt idx="11">
                  <c:v>0</c:v>
                </c:pt>
                <c:pt idx="12">
                  <c:v>233</c:v>
                </c:pt>
                <c:pt idx="13">
                  <c:v>428</c:v>
                </c:pt>
                <c:pt idx="14">
                  <c:v>435</c:v>
                </c:pt>
                <c:pt idx="15">
                  <c:v>680</c:v>
                </c:pt>
                <c:pt idx="16">
                  <c:v>800</c:v>
                </c:pt>
                <c:pt idx="17">
                  <c:v>807</c:v>
                </c:pt>
                <c:pt idx="18">
                  <c:v>817</c:v>
                </c:pt>
                <c:pt idx="19">
                  <c:v>937</c:v>
                </c:pt>
                <c:pt idx="20">
                  <c:v>1353</c:v>
                </c:pt>
                <c:pt idx="21">
                  <c:v>2893</c:v>
                </c:pt>
                <c:pt idx="22">
                  <c:v>4970</c:v>
                </c:pt>
                <c:pt idx="23">
                  <c:v>4980</c:v>
                </c:pt>
                <c:pt idx="24">
                  <c:v>6479</c:v>
                </c:pt>
                <c:pt idx="25">
                  <c:v>6493</c:v>
                </c:pt>
                <c:pt idx="26">
                  <c:v>6957</c:v>
                </c:pt>
                <c:pt idx="27">
                  <c:v>6988</c:v>
                </c:pt>
                <c:pt idx="28">
                  <c:v>6991</c:v>
                </c:pt>
                <c:pt idx="29">
                  <c:v>7032</c:v>
                </c:pt>
                <c:pt idx="30">
                  <c:v>7036</c:v>
                </c:pt>
                <c:pt idx="31">
                  <c:v>7039</c:v>
                </c:pt>
                <c:pt idx="32">
                  <c:v>7453.5</c:v>
                </c:pt>
                <c:pt idx="33">
                  <c:v>7493</c:v>
                </c:pt>
                <c:pt idx="34">
                  <c:v>8576</c:v>
                </c:pt>
                <c:pt idx="35">
                  <c:v>22929</c:v>
                </c:pt>
                <c:pt idx="36">
                  <c:v>23094</c:v>
                </c:pt>
                <c:pt idx="37">
                  <c:v>23414</c:v>
                </c:pt>
                <c:pt idx="38">
                  <c:v>23988</c:v>
                </c:pt>
                <c:pt idx="39">
                  <c:v>24064</c:v>
                </c:pt>
                <c:pt idx="40">
                  <c:v>25112</c:v>
                </c:pt>
                <c:pt idx="41">
                  <c:v>32276</c:v>
                </c:pt>
                <c:pt idx="42">
                  <c:v>32792</c:v>
                </c:pt>
                <c:pt idx="43">
                  <c:v>32834</c:v>
                </c:pt>
                <c:pt idx="44">
                  <c:v>34870.5</c:v>
                </c:pt>
                <c:pt idx="45">
                  <c:v>36440</c:v>
                </c:pt>
                <c:pt idx="46">
                  <c:v>36463</c:v>
                </c:pt>
                <c:pt idx="47">
                  <c:v>39104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41">
                  <c:v>-7.1865760000946466E-2</c:v>
                </c:pt>
                <c:pt idx="42">
                  <c:v>-8.3233920006023254E-2</c:v>
                </c:pt>
                <c:pt idx="44">
                  <c:v>-8.0914580001262948E-2</c:v>
                </c:pt>
                <c:pt idx="45">
                  <c:v>-7.971440000255825E-2</c:v>
                </c:pt>
                <c:pt idx="46">
                  <c:v>-7.8129879999323748E-2</c:v>
                </c:pt>
                <c:pt idx="47">
                  <c:v>-8.1693040003301576E-2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37-4D68-A47E-C55BFC63D77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9">
                    <c:v>0</c:v>
                  </c:pt>
                  <c:pt idx="41">
                    <c:v>2.9999999999999997E-4</c:v>
                  </c:pt>
                  <c:pt idx="42">
                    <c:v>5.0000000000000001E-3</c:v>
                  </c:pt>
                  <c:pt idx="44">
                    <c:v>1.6999999999999999E-3</c:v>
                  </c:pt>
                  <c:pt idx="45">
                    <c:v>1E-4</c:v>
                  </c:pt>
                  <c:pt idx="46">
                    <c:v>5.0000000000000001E-4</c:v>
                  </c:pt>
                  <c:pt idx="47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9">
                    <c:v>0</c:v>
                  </c:pt>
                  <c:pt idx="41">
                    <c:v>2.9999999999999997E-4</c:v>
                  </c:pt>
                  <c:pt idx="42">
                    <c:v>5.0000000000000001E-3</c:v>
                  </c:pt>
                  <c:pt idx="44">
                    <c:v>1.6999999999999999E-3</c:v>
                  </c:pt>
                  <c:pt idx="45">
                    <c:v>1E-4</c:v>
                  </c:pt>
                  <c:pt idx="46">
                    <c:v>5.0000000000000001E-4</c:v>
                  </c:pt>
                  <c:pt idx="4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-3776</c:v>
                </c:pt>
                <c:pt idx="1">
                  <c:v>-610</c:v>
                </c:pt>
                <c:pt idx="2">
                  <c:v>-317</c:v>
                </c:pt>
                <c:pt idx="3">
                  <c:v>-266</c:v>
                </c:pt>
                <c:pt idx="4">
                  <c:v>-228</c:v>
                </c:pt>
                <c:pt idx="5">
                  <c:v>-225</c:v>
                </c:pt>
                <c:pt idx="6">
                  <c:v>-163</c:v>
                </c:pt>
                <c:pt idx="7">
                  <c:v>-146</c:v>
                </c:pt>
                <c:pt idx="8">
                  <c:v>-139</c:v>
                </c:pt>
                <c:pt idx="9">
                  <c:v>-122</c:v>
                </c:pt>
                <c:pt idx="10">
                  <c:v>-74</c:v>
                </c:pt>
                <c:pt idx="11">
                  <c:v>0</c:v>
                </c:pt>
                <c:pt idx="12">
                  <c:v>233</c:v>
                </c:pt>
                <c:pt idx="13">
                  <c:v>428</c:v>
                </c:pt>
                <c:pt idx="14">
                  <c:v>435</c:v>
                </c:pt>
                <c:pt idx="15">
                  <c:v>680</c:v>
                </c:pt>
                <c:pt idx="16">
                  <c:v>800</c:v>
                </c:pt>
                <c:pt idx="17">
                  <c:v>807</c:v>
                </c:pt>
                <c:pt idx="18">
                  <c:v>817</c:v>
                </c:pt>
                <c:pt idx="19">
                  <c:v>937</c:v>
                </c:pt>
                <c:pt idx="20">
                  <c:v>1353</c:v>
                </c:pt>
                <c:pt idx="21">
                  <c:v>2893</c:v>
                </c:pt>
                <c:pt idx="22">
                  <c:v>4970</c:v>
                </c:pt>
                <c:pt idx="23">
                  <c:v>4980</c:v>
                </c:pt>
                <c:pt idx="24">
                  <c:v>6479</c:v>
                </c:pt>
                <c:pt idx="25">
                  <c:v>6493</c:v>
                </c:pt>
                <c:pt idx="26">
                  <c:v>6957</c:v>
                </c:pt>
                <c:pt idx="27">
                  <c:v>6988</c:v>
                </c:pt>
                <c:pt idx="28">
                  <c:v>6991</c:v>
                </c:pt>
                <c:pt idx="29">
                  <c:v>7032</c:v>
                </c:pt>
                <c:pt idx="30">
                  <c:v>7036</c:v>
                </c:pt>
                <c:pt idx="31">
                  <c:v>7039</c:v>
                </c:pt>
                <c:pt idx="32">
                  <c:v>7453.5</c:v>
                </c:pt>
                <c:pt idx="33">
                  <c:v>7493</c:v>
                </c:pt>
                <c:pt idx="34">
                  <c:v>8576</c:v>
                </c:pt>
                <c:pt idx="35">
                  <c:v>22929</c:v>
                </c:pt>
                <c:pt idx="36">
                  <c:v>23094</c:v>
                </c:pt>
                <c:pt idx="37">
                  <c:v>23414</c:v>
                </c:pt>
                <c:pt idx="38">
                  <c:v>23988</c:v>
                </c:pt>
                <c:pt idx="39">
                  <c:v>24064</c:v>
                </c:pt>
                <c:pt idx="40">
                  <c:v>25112</c:v>
                </c:pt>
                <c:pt idx="41">
                  <c:v>32276</c:v>
                </c:pt>
                <c:pt idx="42">
                  <c:v>32792</c:v>
                </c:pt>
                <c:pt idx="43">
                  <c:v>32834</c:v>
                </c:pt>
                <c:pt idx="44">
                  <c:v>34870.5</c:v>
                </c:pt>
                <c:pt idx="45">
                  <c:v>36440</c:v>
                </c:pt>
                <c:pt idx="46">
                  <c:v>36463</c:v>
                </c:pt>
                <c:pt idx="47">
                  <c:v>39104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0">
                  <c:v>2.6205760001175804E-2</c:v>
                </c:pt>
                <c:pt idx="1">
                  <c:v>1.4923599999747239E-2</c:v>
                </c:pt>
                <c:pt idx="2">
                  <c:v>-7.9707999975653365E-4</c:v>
                </c:pt>
                <c:pt idx="3">
                  <c:v>2.1678159999282798E-2</c:v>
                </c:pt>
                <c:pt idx="4">
                  <c:v>-4.1871999928844161E-4</c:v>
                </c:pt>
                <c:pt idx="5">
                  <c:v>-1.0979000002407702E-2</c:v>
                </c:pt>
                <c:pt idx="6">
                  <c:v>7.44187999953283E-3</c:v>
                </c:pt>
                <c:pt idx="7">
                  <c:v>-1.733040000544861E-3</c:v>
                </c:pt>
                <c:pt idx="8">
                  <c:v>1.1959639999986393E-2</c:v>
                </c:pt>
                <c:pt idx="9">
                  <c:v>-7.2152799984905869E-3</c:v>
                </c:pt>
                <c:pt idx="10">
                  <c:v>-2.3179759999038652E-2</c:v>
                </c:pt>
                <c:pt idx="12">
                  <c:v>4.8492000132682733E-4</c:v>
                </c:pt>
                <c:pt idx="13">
                  <c:v>-1.6933279999648221E-2</c:v>
                </c:pt>
                <c:pt idx="14">
                  <c:v>6.7594000029203016E-3</c:v>
                </c:pt>
                <c:pt idx="15">
                  <c:v>3.1999989005271345E-6</c:v>
                </c:pt>
                <c:pt idx="16">
                  <c:v>-2.1408000000519678E-2</c:v>
                </c:pt>
                <c:pt idx="17">
                  <c:v>2.2846800020488445E-3</c:v>
                </c:pt>
                <c:pt idx="18">
                  <c:v>1.5417080001498107E-2</c:v>
                </c:pt>
                <c:pt idx="19">
                  <c:v>1.3005880002310732E-2</c:v>
                </c:pt>
                <c:pt idx="20">
                  <c:v>4.3137200009368826E-3</c:v>
                </c:pt>
                <c:pt idx="21">
                  <c:v>-1.5296680001483764E-2</c:v>
                </c:pt>
                <c:pt idx="22">
                  <c:v>1.7802800000936259E-2</c:v>
                </c:pt>
                <c:pt idx="23">
                  <c:v>1.0935199999948964E-2</c:v>
                </c:pt>
                <c:pt idx="24">
                  <c:v>5.9819599991897121E-3</c:v>
                </c:pt>
                <c:pt idx="25">
                  <c:v>-7.6326800044625998E-3</c:v>
                </c:pt>
                <c:pt idx="26">
                  <c:v>5.7106800013571046E-3</c:v>
                </c:pt>
                <c:pt idx="27">
                  <c:v>-1.8078879998938646E-2</c:v>
                </c:pt>
                <c:pt idx="28">
                  <c:v>-1.1639160002232529E-2</c:v>
                </c:pt>
                <c:pt idx="29">
                  <c:v>-1.2963200060767122E-3</c:v>
                </c:pt>
                <c:pt idx="30">
                  <c:v>1.2956639999174513E-2</c:v>
                </c:pt>
                <c:pt idx="31">
                  <c:v>1.8396359999314882E-2</c:v>
                </c:pt>
                <c:pt idx="32">
                  <c:v>7.448434000252746E-2</c:v>
                </c:pt>
                <c:pt idx="33">
                  <c:v>-7.3926799959735945E-3</c:v>
                </c:pt>
                <c:pt idx="34">
                  <c:v>-2.6537599987932481E-3</c:v>
                </c:pt>
                <c:pt idx="35">
                  <c:v>-3.2220039996900596E-2</c:v>
                </c:pt>
                <c:pt idx="36">
                  <c:v>-3.9035440000589006E-2</c:v>
                </c:pt>
                <c:pt idx="37">
                  <c:v>-3.6798639994231053E-2</c:v>
                </c:pt>
                <c:pt idx="38">
                  <c:v>-3.3998879996943288E-2</c:v>
                </c:pt>
                <c:pt idx="40">
                  <c:v>-4.9917120006284676E-2</c:v>
                </c:pt>
                <c:pt idx="43">
                  <c:v>-7.4477839996688999E-2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37-4D68-A47E-C55BFC63D77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9">
                    <c:v>0</c:v>
                  </c:pt>
                  <c:pt idx="41">
                    <c:v>2.9999999999999997E-4</c:v>
                  </c:pt>
                  <c:pt idx="42">
                    <c:v>5.0000000000000001E-3</c:v>
                  </c:pt>
                  <c:pt idx="44">
                    <c:v>1.6999999999999999E-3</c:v>
                  </c:pt>
                  <c:pt idx="45">
                    <c:v>1E-4</c:v>
                  </c:pt>
                  <c:pt idx="46">
                    <c:v>5.0000000000000001E-4</c:v>
                  </c:pt>
                  <c:pt idx="47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9">
                    <c:v>0</c:v>
                  </c:pt>
                  <c:pt idx="41">
                    <c:v>2.9999999999999997E-4</c:v>
                  </c:pt>
                  <c:pt idx="42">
                    <c:v>5.0000000000000001E-3</c:v>
                  </c:pt>
                  <c:pt idx="44">
                    <c:v>1.6999999999999999E-3</c:v>
                  </c:pt>
                  <c:pt idx="45">
                    <c:v>1E-4</c:v>
                  </c:pt>
                  <c:pt idx="46">
                    <c:v>5.0000000000000001E-4</c:v>
                  </c:pt>
                  <c:pt idx="4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-3776</c:v>
                </c:pt>
                <c:pt idx="1">
                  <c:v>-610</c:v>
                </c:pt>
                <c:pt idx="2">
                  <c:v>-317</c:v>
                </c:pt>
                <c:pt idx="3">
                  <c:v>-266</c:v>
                </c:pt>
                <c:pt idx="4">
                  <c:v>-228</c:v>
                </c:pt>
                <c:pt idx="5">
                  <c:v>-225</c:v>
                </c:pt>
                <c:pt idx="6">
                  <c:v>-163</c:v>
                </c:pt>
                <c:pt idx="7">
                  <c:v>-146</c:v>
                </c:pt>
                <c:pt idx="8">
                  <c:v>-139</c:v>
                </c:pt>
                <c:pt idx="9">
                  <c:v>-122</c:v>
                </c:pt>
                <c:pt idx="10">
                  <c:v>-74</c:v>
                </c:pt>
                <c:pt idx="11">
                  <c:v>0</c:v>
                </c:pt>
                <c:pt idx="12">
                  <c:v>233</c:v>
                </c:pt>
                <c:pt idx="13">
                  <c:v>428</c:v>
                </c:pt>
                <c:pt idx="14">
                  <c:v>435</c:v>
                </c:pt>
                <c:pt idx="15">
                  <c:v>680</c:v>
                </c:pt>
                <c:pt idx="16">
                  <c:v>800</c:v>
                </c:pt>
                <c:pt idx="17">
                  <c:v>807</c:v>
                </c:pt>
                <c:pt idx="18">
                  <c:v>817</c:v>
                </c:pt>
                <c:pt idx="19">
                  <c:v>937</c:v>
                </c:pt>
                <c:pt idx="20">
                  <c:v>1353</c:v>
                </c:pt>
                <c:pt idx="21">
                  <c:v>2893</c:v>
                </c:pt>
                <c:pt idx="22">
                  <c:v>4970</c:v>
                </c:pt>
                <c:pt idx="23">
                  <c:v>4980</c:v>
                </c:pt>
                <c:pt idx="24">
                  <c:v>6479</c:v>
                </c:pt>
                <c:pt idx="25">
                  <c:v>6493</c:v>
                </c:pt>
                <c:pt idx="26">
                  <c:v>6957</c:v>
                </c:pt>
                <c:pt idx="27">
                  <c:v>6988</c:v>
                </c:pt>
                <c:pt idx="28">
                  <c:v>6991</c:v>
                </c:pt>
                <c:pt idx="29">
                  <c:v>7032</c:v>
                </c:pt>
                <c:pt idx="30">
                  <c:v>7036</c:v>
                </c:pt>
                <c:pt idx="31">
                  <c:v>7039</c:v>
                </c:pt>
                <c:pt idx="32">
                  <c:v>7453.5</c:v>
                </c:pt>
                <c:pt idx="33">
                  <c:v>7493</c:v>
                </c:pt>
                <c:pt idx="34">
                  <c:v>8576</c:v>
                </c:pt>
                <c:pt idx="35">
                  <c:v>22929</c:v>
                </c:pt>
                <c:pt idx="36">
                  <c:v>23094</c:v>
                </c:pt>
                <c:pt idx="37">
                  <c:v>23414</c:v>
                </c:pt>
                <c:pt idx="38">
                  <c:v>23988</c:v>
                </c:pt>
                <c:pt idx="39">
                  <c:v>24064</c:v>
                </c:pt>
                <c:pt idx="40">
                  <c:v>25112</c:v>
                </c:pt>
                <c:pt idx="41">
                  <c:v>32276</c:v>
                </c:pt>
                <c:pt idx="42">
                  <c:v>32792</c:v>
                </c:pt>
                <c:pt idx="43">
                  <c:v>32834</c:v>
                </c:pt>
                <c:pt idx="44">
                  <c:v>34870.5</c:v>
                </c:pt>
                <c:pt idx="45">
                  <c:v>36440</c:v>
                </c:pt>
                <c:pt idx="46">
                  <c:v>36463</c:v>
                </c:pt>
                <c:pt idx="47">
                  <c:v>39104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37-4D68-A47E-C55BFC63D77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9">
                    <c:v>0</c:v>
                  </c:pt>
                  <c:pt idx="41">
                    <c:v>2.9999999999999997E-4</c:v>
                  </c:pt>
                  <c:pt idx="42">
                    <c:v>5.0000000000000001E-3</c:v>
                  </c:pt>
                  <c:pt idx="44">
                    <c:v>1.6999999999999999E-3</c:v>
                  </c:pt>
                  <c:pt idx="45">
                    <c:v>1E-4</c:v>
                  </c:pt>
                  <c:pt idx="46">
                    <c:v>5.0000000000000001E-4</c:v>
                  </c:pt>
                  <c:pt idx="47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9">
                    <c:v>0</c:v>
                  </c:pt>
                  <c:pt idx="41">
                    <c:v>2.9999999999999997E-4</c:v>
                  </c:pt>
                  <c:pt idx="42">
                    <c:v>5.0000000000000001E-3</c:v>
                  </c:pt>
                  <c:pt idx="44">
                    <c:v>1.6999999999999999E-3</c:v>
                  </c:pt>
                  <c:pt idx="45">
                    <c:v>1E-4</c:v>
                  </c:pt>
                  <c:pt idx="46">
                    <c:v>5.0000000000000001E-4</c:v>
                  </c:pt>
                  <c:pt idx="4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-3776</c:v>
                </c:pt>
                <c:pt idx="1">
                  <c:v>-610</c:v>
                </c:pt>
                <c:pt idx="2">
                  <c:v>-317</c:v>
                </c:pt>
                <c:pt idx="3">
                  <c:v>-266</c:v>
                </c:pt>
                <c:pt idx="4">
                  <c:v>-228</c:v>
                </c:pt>
                <c:pt idx="5">
                  <c:v>-225</c:v>
                </c:pt>
                <c:pt idx="6">
                  <c:v>-163</c:v>
                </c:pt>
                <c:pt idx="7">
                  <c:v>-146</c:v>
                </c:pt>
                <c:pt idx="8">
                  <c:v>-139</c:v>
                </c:pt>
                <c:pt idx="9">
                  <c:v>-122</c:v>
                </c:pt>
                <c:pt idx="10">
                  <c:v>-74</c:v>
                </c:pt>
                <c:pt idx="11">
                  <c:v>0</c:v>
                </c:pt>
                <c:pt idx="12">
                  <c:v>233</c:v>
                </c:pt>
                <c:pt idx="13">
                  <c:v>428</c:v>
                </c:pt>
                <c:pt idx="14">
                  <c:v>435</c:v>
                </c:pt>
                <c:pt idx="15">
                  <c:v>680</c:v>
                </c:pt>
                <c:pt idx="16">
                  <c:v>800</c:v>
                </c:pt>
                <c:pt idx="17">
                  <c:v>807</c:v>
                </c:pt>
                <c:pt idx="18">
                  <c:v>817</c:v>
                </c:pt>
                <c:pt idx="19">
                  <c:v>937</c:v>
                </c:pt>
                <c:pt idx="20">
                  <c:v>1353</c:v>
                </c:pt>
                <c:pt idx="21">
                  <c:v>2893</c:v>
                </c:pt>
                <c:pt idx="22">
                  <c:v>4970</c:v>
                </c:pt>
                <c:pt idx="23">
                  <c:v>4980</c:v>
                </c:pt>
                <c:pt idx="24">
                  <c:v>6479</c:v>
                </c:pt>
                <c:pt idx="25">
                  <c:v>6493</c:v>
                </c:pt>
                <c:pt idx="26">
                  <c:v>6957</c:v>
                </c:pt>
                <c:pt idx="27">
                  <c:v>6988</c:v>
                </c:pt>
                <c:pt idx="28">
                  <c:v>6991</c:v>
                </c:pt>
                <c:pt idx="29">
                  <c:v>7032</c:v>
                </c:pt>
                <c:pt idx="30">
                  <c:v>7036</c:v>
                </c:pt>
                <c:pt idx="31">
                  <c:v>7039</c:v>
                </c:pt>
                <c:pt idx="32">
                  <c:v>7453.5</c:v>
                </c:pt>
                <c:pt idx="33">
                  <c:v>7493</c:v>
                </c:pt>
                <c:pt idx="34">
                  <c:v>8576</c:v>
                </c:pt>
                <c:pt idx="35">
                  <c:v>22929</c:v>
                </c:pt>
                <c:pt idx="36">
                  <c:v>23094</c:v>
                </c:pt>
                <c:pt idx="37">
                  <c:v>23414</c:v>
                </c:pt>
                <c:pt idx="38">
                  <c:v>23988</c:v>
                </c:pt>
                <c:pt idx="39">
                  <c:v>24064</c:v>
                </c:pt>
                <c:pt idx="40">
                  <c:v>25112</c:v>
                </c:pt>
                <c:pt idx="41">
                  <c:v>32276</c:v>
                </c:pt>
                <c:pt idx="42">
                  <c:v>32792</c:v>
                </c:pt>
                <c:pt idx="43">
                  <c:v>32834</c:v>
                </c:pt>
                <c:pt idx="44">
                  <c:v>34870.5</c:v>
                </c:pt>
                <c:pt idx="45">
                  <c:v>36440</c:v>
                </c:pt>
                <c:pt idx="46">
                  <c:v>36463</c:v>
                </c:pt>
                <c:pt idx="47">
                  <c:v>39104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37-4D68-A47E-C55BFC63D77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9">
                    <c:v>0</c:v>
                  </c:pt>
                  <c:pt idx="41">
                    <c:v>2.9999999999999997E-4</c:v>
                  </c:pt>
                  <c:pt idx="42">
                    <c:v>5.0000000000000001E-3</c:v>
                  </c:pt>
                  <c:pt idx="44">
                    <c:v>1.6999999999999999E-3</c:v>
                  </c:pt>
                  <c:pt idx="45">
                    <c:v>1E-4</c:v>
                  </c:pt>
                  <c:pt idx="46">
                    <c:v>5.0000000000000001E-4</c:v>
                  </c:pt>
                  <c:pt idx="47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9">
                    <c:v>0</c:v>
                  </c:pt>
                  <c:pt idx="41">
                    <c:v>2.9999999999999997E-4</c:v>
                  </c:pt>
                  <c:pt idx="42">
                    <c:v>5.0000000000000001E-3</c:v>
                  </c:pt>
                  <c:pt idx="44">
                    <c:v>1.6999999999999999E-3</c:v>
                  </c:pt>
                  <c:pt idx="45">
                    <c:v>1E-4</c:v>
                  </c:pt>
                  <c:pt idx="46">
                    <c:v>5.0000000000000001E-4</c:v>
                  </c:pt>
                  <c:pt idx="4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-3776</c:v>
                </c:pt>
                <c:pt idx="1">
                  <c:v>-610</c:v>
                </c:pt>
                <c:pt idx="2">
                  <c:v>-317</c:v>
                </c:pt>
                <c:pt idx="3">
                  <c:v>-266</c:v>
                </c:pt>
                <c:pt idx="4">
                  <c:v>-228</c:v>
                </c:pt>
                <c:pt idx="5">
                  <c:v>-225</c:v>
                </c:pt>
                <c:pt idx="6">
                  <c:v>-163</c:v>
                </c:pt>
                <c:pt idx="7">
                  <c:v>-146</c:v>
                </c:pt>
                <c:pt idx="8">
                  <c:v>-139</c:v>
                </c:pt>
                <c:pt idx="9">
                  <c:v>-122</c:v>
                </c:pt>
                <c:pt idx="10">
                  <c:v>-74</c:v>
                </c:pt>
                <c:pt idx="11">
                  <c:v>0</c:v>
                </c:pt>
                <c:pt idx="12">
                  <c:v>233</c:v>
                </c:pt>
                <c:pt idx="13">
                  <c:v>428</c:v>
                </c:pt>
                <c:pt idx="14">
                  <c:v>435</c:v>
                </c:pt>
                <c:pt idx="15">
                  <c:v>680</c:v>
                </c:pt>
                <c:pt idx="16">
                  <c:v>800</c:v>
                </c:pt>
                <c:pt idx="17">
                  <c:v>807</c:v>
                </c:pt>
                <c:pt idx="18">
                  <c:v>817</c:v>
                </c:pt>
                <c:pt idx="19">
                  <c:v>937</c:v>
                </c:pt>
                <c:pt idx="20">
                  <c:v>1353</c:v>
                </c:pt>
                <c:pt idx="21">
                  <c:v>2893</c:v>
                </c:pt>
                <c:pt idx="22">
                  <c:v>4970</c:v>
                </c:pt>
                <c:pt idx="23">
                  <c:v>4980</c:v>
                </c:pt>
                <c:pt idx="24">
                  <c:v>6479</c:v>
                </c:pt>
                <c:pt idx="25">
                  <c:v>6493</c:v>
                </c:pt>
                <c:pt idx="26">
                  <c:v>6957</c:v>
                </c:pt>
                <c:pt idx="27">
                  <c:v>6988</c:v>
                </c:pt>
                <c:pt idx="28">
                  <c:v>6991</c:v>
                </c:pt>
                <c:pt idx="29">
                  <c:v>7032</c:v>
                </c:pt>
                <c:pt idx="30">
                  <c:v>7036</c:v>
                </c:pt>
                <c:pt idx="31">
                  <c:v>7039</c:v>
                </c:pt>
                <c:pt idx="32">
                  <c:v>7453.5</c:v>
                </c:pt>
                <c:pt idx="33">
                  <c:v>7493</c:v>
                </c:pt>
                <c:pt idx="34">
                  <c:v>8576</c:v>
                </c:pt>
                <c:pt idx="35">
                  <c:v>22929</c:v>
                </c:pt>
                <c:pt idx="36">
                  <c:v>23094</c:v>
                </c:pt>
                <c:pt idx="37">
                  <c:v>23414</c:v>
                </c:pt>
                <c:pt idx="38">
                  <c:v>23988</c:v>
                </c:pt>
                <c:pt idx="39">
                  <c:v>24064</c:v>
                </c:pt>
                <c:pt idx="40">
                  <c:v>25112</c:v>
                </c:pt>
                <c:pt idx="41">
                  <c:v>32276</c:v>
                </c:pt>
                <c:pt idx="42">
                  <c:v>32792</c:v>
                </c:pt>
                <c:pt idx="43">
                  <c:v>32834</c:v>
                </c:pt>
                <c:pt idx="44">
                  <c:v>34870.5</c:v>
                </c:pt>
                <c:pt idx="45">
                  <c:v>36440</c:v>
                </c:pt>
                <c:pt idx="46">
                  <c:v>36463</c:v>
                </c:pt>
                <c:pt idx="47">
                  <c:v>39104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37-4D68-A47E-C55BFC63D77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-3776</c:v>
                </c:pt>
                <c:pt idx="1">
                  <c:v>-610</c:v>
                </c:pt>
                <c:pt idx="2">
                  <c:v>-317</c:v>
                </c:pt>
                <c:pt idx="3">
                  <c:v>-266</c:v>
                </c:pt>
                <c:pt idx="4">
                  <c:v>-228</c:v>
                </c:pt>
                <c:pt idx="5">
                  <c:v>-225</c:v>
                </c:pt>
                <c:pt idx="6">
                  <c:v>-163</c:v>
                </c:pt>
                <c:pt idx="7">
                  <c:v>-146</c:v>
                </c:pt>
                <c:pt idx="8">
                  <c:v>-139</c:v>
                </c:pt>
                <c:pt idx="9">
                  <c:v>-122</c:v>
                </c:pt>
                <c:pt idx="10">
                  <c:v>-74</c:v>
                </c:pt>
                <c:pt idx="11">
                  <c:v>0</c:v>
                </c:pt>
                <c:pt idx="12">
                  <c:v>233</c:v>
                </c:pt>
                <c:pt idx="13">
                  <c:v>428</c:v>
                </c:pt>
                <c:pt idx="14">
                  <c:v>435</c:v>
                </c:pt>
                <c:pt idx="15">
                  <c:v>680</c:v>
                </c:pt>
                <c:pt idx="16">
                  <c:v>800</c:v>
                </c:pt>
                <c:pt idx="17">
                  <c:v>807</c:v>
                </c:pt>
                <c:pt idx="18">
                  <c:v>817</c:v>
                </c:pt>
                <c:pt idx="19">
                  <c:v>937</c:v>
                </c:pt>
                <c:pt idx="20">
                  <c:v>1353</c:v>
                </c:pt>
                <c:pt idx="21">
                  <c:v>2893</c:v>
                </c:pt>
                <c:pt idx="22">
                  <c:v>4970</c:v>
                </c:pt>
                <c:pt idx="23">
                  <c:v>4980</c:v>
                </c:pt>
                <c:pt idx="24">
                  <c:v>6479</c:v>
                </c:pt>
                <c:pt idx="25">
                  <c:v>6493</c:v>
                </c:pt>
                <c:pt idx="26">
                  <c:v>6957</c:v>
                </c:pt>
                <c:pt idx="27">
                  <c:v>6988</c:v>
                </c:pt>
                <c:pt idx="28">
                  <c:v>6991</c:v>
                </c:pt>
                <c:pt idx="29">
                  <c:v>7032</c:v>
                </c:pt>
                <c:pt idx="30">
                  <c:v>7036</c:v>
                </c:pt>
                <c:pt idx="31">
                  <c:v>7039</c:v>
                </c:pt>
                <c:pt idx="32">
                  <c:v>7453.5</c:v>
                </c:pt>
                <c:pt idx="33">
                  <c:v>7493</c:v>
                </c:pt>
                <c:pt idx="34">
                  <c:v>8576</c:v>
                </c:pt>
                <c:pt idx="35">
                  <c:v>22929</c:v>
                </c:pt>
                <c:pt idx="36">
                  <c:v>23094</c:v>
                </c:pt>
                <c:pt idx="37">
                  <c:v>23414</c:v>
                </c:pt>
                <c:pt idx="38">
                  <c:v>23988</c:v>
                </c:pt>
                <c:pt idx="39">
                  <c:v>24064</c:v>
                </c:pt>
                <c:pt idx="40">
                  <c:v>25112</c:v>
                </c:pt>
                <c:pt idx="41">
                  <c:v>32276</c:v>
                </c:pt>
                <c:pt idx="42">
                  <c:v>32792</c:v>
                </c:pt>
                <c:pt idx="43">
                  <c:v>32834</c:v>
                </c:pt>
                <c:pt idx="44">
                  <c:v>34870.5</c:v>
                </c:pt>
                <c:pt idx="45">
                  <c:v>36440</c:v>
                </c:pt>
                <c:pt idx="46">
                  <c:v>36463</c:v>
                </c:pt>
                <c:pt idx="47">
                  <c:v>39104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1.7730893896324214E-2</c:v>
                </c:pt>
                <c:pt idx="1">
                  <c:v>1.051328835314241E-2</c:v>
                </c:pt>
                <c:pt idx="2">
                  <c:v>9.8453292804474412E-3</c:v>
                </c:pt>
                <c:pt idx="3">
                  <c:v>9.7290633667701607E-3</c:v>
                </c:pt>
                <c:pt idx="4">
                  <c:v>9.6424338624615975E-3</c:v>
                </c:pt>
                <c:pt idx="5">
                  <c:v>9.6355946910688176E-3</c:v>
                </c:pt>
                <c:pt idx="6">
                  <c:v>9.4942518156180041E-3</c:v>
                </c:pt>
                <c:pt idx="7">
                  <c:v>9.4554965110589112E-3</c:v>
                </c:pt>
                <c:pt idx="8">
                  <c:v>9.4395384444757539E-3</c:v>
                </c:pt>
                <c:pt idx="9">
                  <c:v>9.400783139916661E-3</c:v>
                </c:pt>
                <c:pt idx="10">
                  <c:v>9.2913563976321605E-3</c:v>
                </c:pt>
                <c:pt idx="11">
                  <c:v>9.1226568366102236E-3</c:v>
                </c:pt>
                <c:pt idx="12">
                  <c:v>8.5914811917708802E-3</c:v>
                </c:pt>
                <c:pt idx="13">
                  <c:v>8.1469350512401E-3</c:v>
                </c:pt>
                <c:pt idx="14">
                  <c:v>8.1309769846569444E-3</c:v>
                </c:pt>
                <c:pt idx="15">
                  <c:v>7.5724446542464758E-3</c:v>
                </c:pt>
                <c:pt idx="16">
                  <c:v>7.2988777985352263E-3</c:v>
                </c:pt>
                <c:pt idx="17">
                  <c:v>7.2829197319520698E-3</c:v>
                </c:pt>
                <c:pt idx="18">
                  <c:v>7.2601224939761325E-3</c:v>
                </c:pt>
                <c:pt idx="19">
                  <c:v>6.9865556382648821E-3</c:v>
                </c:pt>
                <c:pt idx="20">
                  <c:v>6.0381905384658836E-3</c:v>
                </c:pt>
                <c:pt idx="21">
                  <c:v>2.5274158901715136E-3</c:v>
                </c:pt>
                <c:pt idx="22">
                  <c:v>-2.2075704374306983E-3</c:v>
                </c:pt>
                <c:pt idx="23">
                  <c:v>-2.2303676754066356E-3</c:v>
                </c:pt>
                <c:pt idx="24">
                  <c:v>-5.6476736479996632E-3</c:v>
                </c:pt>
                <c:pt idx="25">
                  <c:v>-5.6795897811659762E-3</c:v>
                </c:pt>
                <c:pt idx="26">
                  <c:v>-6.7373816232494752E-3</c:v>
                </c:pt>
                <c:pt idx="27">
                  <c:v>-6.8080530609748811E-3</c:v>
                </c:pt>
                <c:pt idx="28">
                  <c:v>-6.814892232367661E-3</c:v>
                </c:pt>
                <c:pt idx="29">
                  <c:v>-6.9083609080690059E-3</c:v>
                </c:pt>
                <c:pt idx="30">
                  <c:v>-6.9174798032593816E-3</c:v>
                </c:pt>
                <c:pt idx="31">
                  <c:v>-6.9243189746521615E-3</c:v>
                </c:pt>
                <c:pt idx="32">
                  <c:v>-7.8692644887547684E-3</c:v>
                </c:pt>
                <c:pt idx="33">
                  <c:v>-7.9593135787597215E-3</c:v>
                </c:pt>
                <c:pt idx="34">
                  <c:v>-1.0428254451553752E-2</c:v>
                </c:pt>
                <c:pt idx="35">
                  <c:v>-4.3149130118416798E-2</c:v>
                </c:pt>
                <c:pt idx="36">
                  <c:v>-4.352528454501977E-2</c:v>
                </c:pt>
                <c:pt idx="37">
                  <c:v>-4.4254796160249764E-2</c:v>
                </c:pt>
                <c:pt idx="38">
                  <c:v>-4.5563357620068579E-2</c:v>
                </c:pt>
                <c:pt idx="39">
                  <c:v>-4.5736616628685701E-2</c:v>
                </c:pt>
                <c:pt idx="40">
                  <c:v>-4.8125767168563947E-2</c:v>
                </c:pt>
                <c:pt idx="41">
                  <c:v>-6.4457708454525559E-2</c:v>
                </c:pt>
                <c:pt idx="42">
                  <c:v>-6.5634045934083937E-2</c:v>
                </c:pt>
                <c:pt idx="43">
                  <c:v>-6.5729794333582864E-2</c:v>
                </c:pt>
                <c:pt idx="44">
                  <c:v>-7.0372451847382542E-2</c:v>
                </c:pt>
                <c:pt idx="45">
                  <c:v>-7.395047834770592E-2</c:v>
                </c:pt>
                <c:pt idx="46">
                  <c:v>-7.4002911995050574E-2</c:v>
                </c:pt>
                <c:pt idx="47">
                  <c:v>-8.0023662544495666E-2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37-4D68-A47E-C55BFC63D777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Active!$F$21:$F$993</c:f>
              <c:numCache>
                <c:formatCode>General</c:formatCode>
                <c:ptCount val="973"/>
                <c:pt idx="0">
                  <c:v>-3776</c:v>
                </c:pt>
                <c:pt idx="1">
                  <c:v>-610</c:v>
                </c:pt>
                <c:pt idx="2">
                  <c:v>-317</c:v>
                </c:pt>
                <c:pt idx="3">
                  <c:v>-266</c:v>
                </c:pt>
                <c:pt idx="4">
                  <c:v>-228</c:v>
                </c:pt>
                <c:pt idx="5">
                  <c:v>-225</c:v>
                </c:pt>
                <c:pt idx="6">
                  <c:v>-163</c:v>
                </c:pt>
                <c:pt idx="7">
                  <c:v>-146</c:v>
                </c:pt>
                <c:pt idx="8">
                  <c:v>-139</c:v>
                </c:pt>
                <c:pt idx="9">
                  <c:v>-122</c:v>
                </c:pt>
                <c:pt idx="10">
                  <c:v>-74</c:v>
                </c:pt>
                <c:pt idx="11">
                  <c:v>0</c:v>
                </c:pt>
                <c:pt idx="12">
                  <c:v>233</c:v>
                </c:pt>
                <c:pt idx="13">
                  <c:v>428</c:v>
                </c:pt>
                <c:pt idx="14">
                  <c:v>435</c:v>
                </c:pt>
                <c:pt idx="15">
                  <c:v>680</c:v>
                </c:pt>
                <c:pt idx="16">
                  <c:v>800</c:v>
                </c:pt>
                <c:pt idx="17">
                  <c:v>807</c:v>
                </c:pt>
                <c:pt idx="18">
                  <c:v>817</c:v>
                </c:pt>
                <c:pt idx="19">
                  <c:v>937</c:v>
                </c:pt>
                <c:pt idx="20">
                  <c:v>1353</c:v>
                </c:pt>
                <c:pt idx="21">
                  <c:v>2893</c:v>
                </c:pt>
                <c:pt idx="22">
                  <c:v>4970</c:v>
                </c:pt>
                <c:pt idx="23">
                  <c:v>4980</c:v>
                </c:pt>
                <c:pt idx="24">
                  <c:v>6479</c:v>
                </c:pt>
                <c:pt idx="25">
                  <c:v>6493</c:v>
                </c:pt>
                <c:pt idx="26">
                  <c:v>6957</c:v>
                </c:pt>
                <c:pt idx="27">
                  <c:v>6988</c:v>
                </c:pt>
                <c:pt idx="28">
                  <c:v>6991</c:v>
                </c:pt>
                <c:pt idx="29">
                  <c:v>7032</c:v>
                </c:pt>
                <c:pt idx="30">
                  <c:v>7036</c:v>
                </c:pt>
                <c:pt idx="31">
                  <c:v>7039</c:v>
                </c:pt>
                <c:pt idx="32">
                  <c:v>7453.5</c:v>
                </c:pt>
                <c:pt idx="33">
                  <c:v>7493</c:v>
                </c:pt>
                <c:pt idx="34">
                  <c:v>8576</c:v>
                </c:pt>
                <c:pt idx="35">
                  <c:v>22929</c:v>
                </c:pt>
                <c:pt idx="36">
                  <c:v>23094</c:v>
                </c:pt>
                <c:pt idx="37">
                  <c:v>23414</c:v>
                </c:pt>
                <c:pt idx="38">
                  <c:v>23988</c:v>
                </c:pt>
                <c:pt idx="39">
                  <c:v>24064</c:v>
                </c:pt>
                <c:pt idx="40">
                  <c:v>25112</c:v>
                </c:pt>
                <c:pt idx="41">
                  <c:v>32276</c:v>
                </c:pt>
                <c:pt idx="42">
                  <c:v>32792</c:v>
                </c:pt>
                <c:pt idx="43">
                  <c:v>32834</c:v>
                </c:pt>
                <c:pt idx="44">
                  <c:v>34870.5</c:v>
                </c:pt>
                <c:pt idx="45">
                  <c:v>36440</c:v>
                </c:pt>
                <c:pt idx="46">
                  <c:v>36463</c:v>
                </c:pt>
                <c:pt idx="47">
                  <c:v>39104</c:v>
                </c:pt>
              </c:numCache>
            </c:numRef>
          </c:xVal>
          <c:yVal>
            <c:numRef>
              <c:f>Active!$P$21:$P$993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B37-4D68-A47E-C55BFC63D777}"/>
            </c:ext>
          </c:extLst>
        </c:ser>
        <c:ser>
          <c:idx val="12"/>
          <c:order val="9"/>
          <c:tx>
            <c:strRef>
              <c:f>Active!$T$20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dPt>
            <c:idx val="39"/>
            <c:marker>
              <c:spPr>
                <a:ln w="12700">
                  <a:solidFill>
                    <a:srgbClr val="FF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8B37-4D68-A47E-C55BFC63D777}"/>
              </c:ext>
            </c:extLst>
          </c:dPt>
          <c:xVal>
            <c:numRef>
              <c:f>Active!$F$21:$F$993</c:f>
              <c:numCache>
                <c:formatCode>General</c:formatCode>
                <c:ptCount val="973"/>
                <c:pt idx="0">
                  <c:v>-3776</c:v>
                </c:pt>
                <c:pt idx="1">
                  <c:v>-610</c:v>
                </c:pt>
                <c:pt idx="2">
                  <c:v>-317</c:v>
                </c:pt>
                <c:pt idx="3">
                  <c:v>-266</c:v>
                </c:pt>
                <c:pt idx="4">
                  <c:v>-228</c:v>
                </c:pt>
                <c:pt idx="5">
                  <c:v>-225</c:v>
                </c:pt>
                <c:pt idx="6">
                  <c:v>-163</c:v>
                </c:pt>
                <c:pt idx="7">
                  <c:v>-146</c:v>
                </c:pt>
                <c:pt idx="8">
                  <c:v>-139</c:v>
                </c:pt>
                <c:pt idx="9">
                  <c:v>-122</c:v>
                </c:pt>
                <c:pt idx="10">
                  <c:v>-74</c:v>
                </c:pt>
                <c:pt idx="11">
                  <c:v>0</c:v>
                </c:pt>
                <c:pt idx="12">
                  <c:v>233</c:v>
                </c:pt>
                <c:pt idx="13">
                  <c:v>428</c:v>
                </c:pt>
                <c:pt idx="14">
                  <c:v>435</c:v>
                </c:pt>
                <c:pt idx="15">
                  <c:v>680</c:v>
                </c:pt>
                <c:pt idx="16">
                  <c:v>800</c:v>
                </c:pt>
                <c:pt idx="17">
                  <c:v>807</c:v>
                </c:pt>
                <c:pt idx="18">
                  <c:v>817</c:v>
                </c:pt>
                <c:pt idx="19">
                  <c:v>937</c:v>
                </c:pt>
                <c:pt idx="20">
                  <c:v>1353</c:v>
                </c:pt>
                <c:pt idx="21">
                  <c:v>2893</c:v>
                </c:pt>
                <c:pt idx="22">
                  <c:v>4970</c:v>
                </c:pt>
                <c:pt idx="23">
                  <c:v>4980</c:v>
                </c:pt>
                <c:pt idx="24">
                  <c:v>6479</c:v>
                </c:pt>
                <c:pt idx="25">
                  <c:v>6493</c:v>
                </c:pt>
                <c:pt idx="26">
                  <c:v>6957</c:v>
                </c:pt>
                <c:pt idx="27">
                  <c:v>6988</c:v>
                </c:pt>
                <c:pt idx="28">
                  <c:v>6991</c:v>
                </c:pt>
                <c:pt idx="29">
                  <c:v>7032</c:v>
                </c:pt>
                <c:pt idx="30">
                  <c:v>7036</c:v>
                </c:pt>
                <c:pt idx="31">
                  <c:v>7039</c:v>
                </c:pt>
                <c:pt idx="32">
                  <c:v>7453.5</c:v>
                </c:pt>
                <c:pt idx="33">
                  <c:v>7493</c:v>
                </c:pt>
                <c:pt idx="34">
                  <c:v>8576</c:v>
                </c:pt>
                <c:pt idx="35">
                  <c:v>22929</c:v>
                </c:pt>
                <c:pt idx="36">
                  <c:v>23094</c:v>
                </c:pt>
                <c:pt idx="37">
                  <c:v>23414</c:v>
                </c:pt>
                <c:pt idx="38">
                  <c:v>23988</c:v>
                </c:pt>
                <c:pt idx="39">
                  <c:v>24064</c:v>
                </c:pt>
                <c:pt idx="40">
                  <c:v>25112</c:v>
                </c:pt>
                <c:pt idx="41">
                  <c:v>32276</c:v>
                </c:pt>
                <c:pt idx="42">
                  <c:v>32792</c:v>
                </c:pt>
                <c:pt idx="43">
                  <c:v>32834</c:v>
                </c:pt>
                <c:pt idx="44">
                  <c:v>34870.5</c:v>
                </c:pt>
                <c:pt idx="45">
                  <c:v>36440</c:v>
                </c:pt>
                <c:pt idx="46">
                  <c:v>36463</c:v>
                </c:pt>
                <c:pt idx="47">
                  <c:v>39104</c:v>
                </c:pt>
              </c:numCache>
            </c:numRef>
          </c:xVal>
          <c:yVal>
            <c:numRef>
              <c:f>Active!$T$21:$T$993</c:f>
              <c:numCache>
                <c:formatCode>General</c:formatCode>
                <c:ptCount val="973"/>
                <c:pt idx="39">
                  <c:v>6.3807359998463653E-2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B37-4D68-A47E-C55BFC63D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4724968"/>
        <c:axId val="1"/>
      </c:scatterChart>
      <c:valAx>
        <c:axId val="894724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6559865092753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76559865092748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724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345699831365936"/>
          <c:y val="0.91874999999999996"/>
          <c:w val="0.75284823714378879"/>
          <c:h val="5.45676645422506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0</xdr:rowOff>
    </xdr:from>
    <xdr:to>
      <xdr:col>18</xdr:col>
      <xdr:colOff>295275</xdr:colOff>
      <xdr:row>18</xdr:row>
      <xdr:rowOff>123824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E19CE68-9BD3-1F38-44D7-D4E64B53D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741" TargetMode="External"/><Relationship Id="rId2" Type="http://schemas.openxmlformats.org/officeDocument/2006/relationships/hyperlink" Target="http://var.astro.cz/oejv/issues/oejv0003.pdf" TargetMode="External"/><Relationship Id="rId1" Type="http://schemas.openxmlformats.org/officeDocument/2006/relationships/hyperlink" Target="http://www.konkoly.hu/cgi-bin/IBVS?5603" TargetMode="External"/><Relationship Id="rId6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64"/>
  <sheetViews>
    <sheetView tabSelected="1" workbookViewId="0">
      <pane xSplit="14" ySplit="22" topLeftCell="O56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s="22" customFormat="1" ht="12.95" customHeight="1" x14ac:dyDescent="0.2">
      <c r="A2" s="22" t="s">
        <v>24</v>
      </c>
      <c r="B2" s="23" t="s">
        <v>38</v>
      </c>
    </row>
    <row r="3" spans="1:7" s="22" customFormat="1" ht="12.95" customHeight="1" x14ac:dyDescent="0.2"/>
    <row r="4" spans="1:7" s="22" customFormat="1" ht="12.95" customHeight="1" x14ac:dyDescent="0.2">
      <c r="A4" s="24" t="s">
        <v>0</v>
      </c>
      <c r="C4" s="25">
        <v>30187.569</v>
      </c>
      <c r="D4" s="26">
        <v>0.70718676000000003</v>
      </c>
    </row>
    <row r="5" spans="1:7" s="22" customFormat="1" ht="12.95" customHeight="1" x14ac:dyDescent="0.2"/>
    <row r="6" spans="1:7" s="22" customFormat="1" ht="12.95" customHeight="1" x14ac:dyDescent="0.2">
      <c r="A6" s="24" t="s">
        <v>1</v>
      </c>
    </row>
    <row r="7" spans="1:7" s="22" customFormat="1" ht="12.95" customHeight="1" x14ac:dyDescent="0.2">
      <c r="A7" s="22" t="s">
        <v>2</v>
      </c>
      <c r="C7" s="22">
        <f>+C4</f>
        <v>30187.569</v>
      </c>
    </row>
    <row r="8" spans="1:7" s="22" customFormat="1" ht="12.95" customHeight="1" x14ac:dyDescent="0.2">
      <c r="A8" s="22" t="s">
        <v>3</v>
      </c>
      <c r="C8" s="22">
        <f>+D4</f>
        <v>0.70718676000000003</v>
      </c>
    </row>
    <row r="9" spans="1:7" s="22" customFormat="1" ht="12.95" customHeight="1" x14ac:dyDescent="0.2">
      <c r="A9" s="27" t="s">
        <v>40</v>
      </c>
      <c r="C9" s="28">
        <v>-9.5</v>
      </c>
      <c r="D9" s="22" t="s">
        <v>41</v>
      </c>
    </row>
    <row r="10" spans="1:7" s="22" customFormat="1" ht="12.95" customHeight="1" thickBot="1" x14ac:dyDescent="0.25">
      <c r="C10" s="29" t="s">
        <v>20</v>
      </c>
      <c r="D10" s="29" t="s">
        <v>21</v>
      </c>
    </row>
    <row r="11" spans="1:7" s="22" customFormat="1" ht="12.95" customHeight="1" x14ac:dyDescent="0.2">
      <c r="A11" s="22" t="s">
        <v>16</v>
      </c>
      <c r="C11" s="30">
        <f ca="1">INTERCEPT(INDIRECT($G$11):G992,INDIRECT($F$11):F992)</f>
        <v>9.1226568366102236E-3</v>
      </c>
      <c r="D11" s="31"/>
      <c r="F11" s="32" t="str">
        <f>"F"&amp;E19</f>
        <v>F21</v>
      </c>
      <c r="G11" s="30" t="str">
        <f>"G"&amp;E19</f>
        <v>G21</v>
      </c>
    </row>
    <row r="12" spans="1:7" s="22" customFormat="1" ht="12.95" customHeight="1" x14ac:dyDescent="0.2">
      <c r="A12" s="22" t="s">
        <v>17</v>
      </c>
      <c r="C12" s="30">
        <f ca="1">SLOPE(INDIRECT($G$11):G992,INDIRECT($F$11):F992)</f>
        <v>-2.279723797593747E-6</v>
      </c>
      <c r="D12" s="31"/>
    </row>
    <row r="13" spans="1:7" s="22" customFormat="1" ht="12.95" customHeight="1" x14ac:dyDescent="0.2">
      <c r="A13" s="22" t="s">
        <v>19</v>
      </c>
      <c r="C13" s="31" t="s">
        <v>14</v>
      </c>
      <c r="D13" s="33" t="s">
        <v>46</v>
      </c>
      <c r="E13" s="28">
        <v>1</v>
      </c>
    </row>
    <row r="14" spans="1:7" s="22" customFormat="1" ht="12.95" customHeight="1" x14ac:dyDescent="0.2">
      <c r="D14" s="33" t="s">
        <v>42</v>
      </c>
      <c r="E14" s="34">
        <f ca="1">NOW()+15018.5+$C$9/24</f>
        <v>60360.735582986112</v>
      </c>
    </row>
    <row r="15" spans="1:7" s="22" customFormat="1" ht="12.95" customHeight="1" x14ac:dyDescent="0.2">
      <c r="A15" s="35" t="s">
        <v>18</v>
      </c>
      <c r="C15" s="36">
        <f ca="1">(C7+C11)+(C8+C12)*INT(MAX(F21:F3533))</f>
        <v>57841.320039377453</v>
      </c>
      <c r="D15" s="33" t="s">
        <v>47</v>
      </c>
      <c r="E15" s="34">
        <f ca="1">ROUND(2*(E14-$C$7)/$C$8,0)/2+E13</f>
        <v>42667.5</v>
      </c>
    </row>
    <row r="16" spans="1:7" s="22" customFormat="1" ht="12.95" customHeight="1" x14ac:dyDescent="0.2">
      <c r="A16" s="24" t="s">
        <v>4</v>
      </c>
      <c r="C16" s="37">
        <f ca="1">+C8+C12</f>
        <v>0.7071844802762024</v>
      </c>
      <c r="D16" s="33" t="s">
        <v>43</v>
      </c>
      <c r="E16" s="30">
        <f ca="1">ROUND(2*(E14-$C$15)/$C$16,0)/2+E13</f>
        <v>3563.5</v>
      </c>
    </row>
    <row r="17" spans="1:20" s="22" customFormat="1" ht="12.95" customHeight="1" thickBot="1" x14ac:dyDescent="0.25">
      <c r="A17" s="33" t="s">
        <v>37</v>
      </c>
      <c r="C17" s="22">
        <f>COUNT(C21:C2191)</f>
        <v>48</v>
      </c>
      <c r="D17" s="33" t="s">
        <v>44</v>
      </c>
      <c r="E17" s="38">
        <f ca="1">+$C$15+$C$16*E16-15018.5-$C$9/24</f>
        <v>45343.267768175036</v>
      </c>
    </row>
    <row r="18" spans="1:20" s="22" customFormat="1" ht="12.95" customHeight="1" x14ac:dyDescent="0.2">
      <c r="A18" s="24" t="s">
        <v>5</v>
      </c>
      <c r="C18" s="25">
        <f ca="1">+C15</f>
        <v>57841.320039377453</v>
      </c>
      <c r="D18" s="26">
        <f ca="1">+C16</f>
        <v>0.7071844802762024</v>
      </c>
      <c r="E18" s="39" t="s">
        <v>45</v>
      </c>
    </row>
    <row r="19" spans="1:20" s="22" customFormat="1" ht="12.95" customHeight="1" thickTop="1" x14ac:dyDescent="0.2">
      <c r="A19" s="40" t="s">
        <v>48</v>
      </c>
      <c r="E19" s="41">
        <v>21</v>
      </c>
    </row>
    <row r="20" spans="1:20" s="22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13</v>
      </c>
      <c r="E20" s="29" t="s">
        <v>9</v>
      </c>
      <c r="F20" s="29" t="s">
        <v>10</v>
      </c>
      <c r="G20" s="29" t="s">
        <v>11</v>
      </c>
      <c r="H20" s="42" t="s">
        <v>12</v>
      </c>
      <c r="I20" s="42" t="s">
        <v>227</v>
      </c>
      <c r="J20" s="42" t="s">
        <v>56</v>
      </c>
      <c r="K20" s="42" t="s">
        <v>226</v>
      </c>
      <c r="L20" s="42" t="s">
        <v>25</v>
      </c>
      <c r="M20" s="42" t="s">
        <v>26</v>
      </c>
      <c r="N20" s="42" t="s">
        <v>27</v>
      </c>
      <c r="O20" s="42" t="s">
        <v>23</v>
      </c>
      <c r="P20" s="43" t="s">
        <v>22</v>
      </c>
      <c r="Q20" s="29" t="s">
        <v>15</v>
      </c>
      <c r="T20" s="56" t="s">
        <v>228</v>
      </c>
    </row>
    <row r="21" spans="1:20" s="22" customFormat="1" ht="12.95" customHeight="1" x14ac:dyDescent="0.2">
      <c r="A21" s="44" t="s">
        <v>71</v>
      </c>
      <c r="B21" s="45" t="s">
        <v>50</v>
      </c>
      <c r="C21" s="46">
        <v>27517.258000000002</v>
      </c>
      <c r="D21" s="2"/>
      <c r="E21" s="22">
        <f t="shared" ref="E21:E67" si="0">+(C21-C$7)/C$8</f>
        <v>-3775.9629436501295</v>
      </c>
      <c r="F21" s="22">
        <f t="shared" ref="F21:F68" si="1">ROUND(2*E21,0)/2</f>
        <v>-3776</v>
      </c>
      <c r="G21" s="22">
        <f t="shared" ref="G21:G31" si="2">+C21-(C$7+F21*C$8)</f>
        <v>2.6205760001175804E-2</v>
      </c>
      <c r="K21" s="22">
        <f t="shared" ref="K21:K31" si="3">+G21</f>
        <v>2.6205760001175804E-2</v>
      </c>
      <c r="O21" s="22">
        <f t="shared" ref="O21:O67" ca="1" si="4">+C$11+C$12*$F21</f>
        <v>1.7730893896324214E-2</v>
      </c>
      <c r="Q21" s="47">
        <f t="shared" ref="Q21:Q67" si="5">+C21-15018.5</f>
        <v>12498.758000000002</v>
      </c>
    </row>
    <row r="22" spans="1:20" s="22" customFormat="1" ht="12.95" customHeight="1" x14ac:dyDescent="0.2">
      <c r="A22" s="44" t="s">
        <v>71</v>
      </c>
      <c r="B22" s="45" t="s">
        <v>36</v>
      </c>
      <c r="C22" s="46">
        <v>29756.2</v>
      </c>
      <c r="D22" s="2"/>
      <c r="E22" s="22">
        <f t="shared" si="0"/>
        <v>-609.97889722935247</v>
      </c>
      <c r="F22" s="22">
        <f t="shared" si="1"/>
        <v>-610</v>
      </c>
      <c r="G22" s="22">
        <f t="shared" si="2"/>
        <v>1.4923599999747239E-2</v>
      </c>
      <c r="K22" s="22">
        <f t="shared" si="3"/>
        <v>1.4923599999747239E-2</v>
      </c>
      <c r="O22" s="22">
        <f t="shared" ca="1" si="4"/>
        <v>1.051328835314241E-2</v>
      </c>
      <c r="Q22" s="47">
        <f t="shared" si="5"/>
        <v>14737.7</v>
      </c>
    </row>
    <row r="23" spans="1:20" s="22" customFormat="1" ht="12.95" customHeight="1" x14ac:dyDescent="0.2">
      <c r="A23" s="44" t="s">
        <v>71</v>
      </c>
      <c r="B23" s="45" t="s">
        <v>36</v>
      </c>
      <c r="C23" s="46">
        <v>29963.39</v>
      </c>
      <c r="D23" s="2"/>
      <c r="E23" s="22">
        <f t="shared" si="0"/>
        <v>-317.0011271138618</v>
      </c>
      <c r="F23" s="22">
        <f t="shared" si="1"/>
        <v>-317</v>
      </c>
      <c r="G23" s="22">
        <f t="shared" si="2"/>
        <v>-7.9707999975653365E-4</v>
      </c>
      <c r="K23" s="22">
        <f t="shared" si="3"/>
        <v>-7.9707999975653365E-4</v>
      </c>
      <c r="O23" s="22">
        <f t="shared" ca="1" si="4"/>
        <v>9.8453292804474412E-3</v>
      </c>
      <c r="Q23" s="47">
        <f t="shared" si="5"/>
        <v>14944.89</v>
      </c>
    </row>
    <row r="24" spans="1:20" s="22" customFormat="1" ht="12.95" customHeight="1" x14ac:dyDescent="0.2">
      <c r="A24" s="44" t="s">
        <v>71</v>
      </c>
      <c r="B24" s="45" t="s">
        <v>36</v>
      </c>
      <c r="C24" s="46">
        <v>29999.478999999999</v>
      </c>
      <c r="D24" s="2"/>
      <c r="E24" s="22">
        <f t="shared" si="0"/>
        <v>-265.96934591931574</v>
      </c>
      <c r="F24" s="22">
        <f t="shared" si="1"/>
        <v>-266</v>
      </c>
      <c r="G24" s="22">
        <f t="shared" si="2"/>
        <v>2.1678159999282798E-2</v>
      </c>
      <c r="K24" s="22">
        <f t="shared" si="3"/>
        <v>2.1678159999282798E-2</v>
      </c>
      <c r="O24" s="22">
        <f t="shared" ca="1" si="4"/>
        <v>9.7290633667701607E-3</v>
      </c>
      <c r="Q24" s="47">
        <f t="shared" si="5"/>
        <v>14980.978999999999</v>
      </c>
    </row>
    <row r="25" spans="1:20" s="22" customFormat="1" ht="12.95" customHeight="1" x14ac:dyDescent="0.2">
      <c r="A25" s="44" t="s">
        <v>85</v>
      </c>
      <c r="B25" s="45" t="s">
        <v>36</v>
      </c>
      <c r="C25" s="46">
        <v>30026.33</v>
      </c>
      <c r="D25" s="48"/>
      <c r="E25" s="22">
        <f t="shared" si="0"/>
        <v>-228.00059209252979</v>
      </c>
      <c r="F25" s="22">
        <f t="shared" si="1"/>
        <v>-228</v>
      </c>
      <c r="G25" s="22">
        <f t="shared" si="2"/>
        <v>-4.1871999928844161E-4</v>
      </c>
      <c r="K25" s="22">
        <f t="shared" si="3"/>
        <v>-4.1871999928844161E-4</v>
      </c>
      <c r="O25" s="22">
        <f t="shared" ca="1" si="4"/>
        <v>9.6424338624615975E-3</v>
      </c>
      <c r="Q25" s="47">
        <f t="shared" si="5"/>
        <v>15007.830000000002</v>
      </c>
    </row>
    <row r="26" spans="1:20" s="22" customFormat="1" ht="12.95" customHeight="1" x14ac:dyDescent="0.2">
      <c r="A26" s="44" t="s">
        <v>71</v>
      </c>
      <c r="B26" s="45" t="s">
        <v>36</v>
      </c>
      <c r="C26" s="46">
        <v>30028.440999999999</v>
      </c>
      <c r="D26" s="48"/>
      <c r="E26" s="22">
        <f t="shared" si="0"/>
        <v>-225.01552489472598</v>
      </c>
      <c r="F26" s="22">
        <f t="shared" si="1"/>
        <v>-225</v>
      </c>
      <c r="G26" s="22">
        <f t="shared" si="2"/>
        <v>-1.0979000002407702E-2</v>
      </c>
      <c r="K26" s="22">
        <f t="shared" si="3"/>
        <v>-1.0979000002407702E-2</v>
      </c>
      <c r="O26" s="22">
        <f t="shared" ca="1" si="4"/>
        <v>9.6355946910688176E-3</v>
      </c>
      <c r="Q26" s="47">
        <f t="shared" si="5"/>
        <v>15009.940999999999</v>
      </c>
    </row>
    <row r="27" spans="1:20" s="22" customFormat="1" ht="12.95" customHeight="1" x14ac:dyDescent="0.2">
      <c r="A27" s="44" t="s">
        <v>85</v>
      </c>
      <c r="B27" s="45" t="s">
        <v>36</v>
      </c>
      <c r="C27" s="46">
        <v>30072.305</v>
      </c>
      <c r="D27" s="48"/>
      <c r="E27" s="22">
        <f t="shared" si="0"/>
        <v>-162.98947678262417</v>
      </c>
      <c r="F27" s="22">
        <f t="shared" si="1"/>
        <v>-163</v>
      </c>
      <c r="G27" s="22">
        <f t="shared" si="2"/>
        <v>7.44187999953283E-3</v>
      </c>
      <c r="K27" s="22">
        <f t="shared" si="3"/>
        <v>7.44187999953283E-3</v>
      </c>
      <c r="O27" s="22">
        <f t="shared" ca="1" si="4"/>
        <v>9.4942518156180041E-3</v>
      </c>
      <c r="Q27" s="47">
        <f t="shared" si="5"/>
        <v>15053.805</v>
      </c>
    </row>
    <row r="28" spans="1:20" s="22" customFormat="1" ht="12.95" customHeight="1" x14ac:dyDescent="0.2">
      <c r="A28" s="44" t="s">
        <v>71</v>
      </c>
      <c r="B28" s="45" t="s">
        <v>36</v>
      </c>
      <c r="C28" s="46">
        <v>30084.317999999999</v>
      </c>
      <c r="D28" s="48"/>
      <c r="E28" s="22">
        <f t="shared" si="0"/>
        <v>-146.00245061149081</v>
      </c>
      <c r="F28" s="22">
        <f t="shared" si="1"/>
        <v>-146</v>
      </c>
      <c r="G28" s="22">
        <f t="shared" si="2"/>
        <v>-1.733040000544861E-3</v>
      </c>
      <c r="K28" s="22">
        <f t="shared" si="3"/>
        <v>-1.733040000544861E-3</v>
      </c>
      <c r="O28" s="22">
        <f t="shared" ca="1" si="4"/>
        <v>9.4554965110589112E-3</v>
      </c>
      <c r="Q28" s="47">
        <f t="shared" si="5"/>
        <v>15065.817999999999</v>
      </c>
    </row>
    <row r="29" spans="1:20" s="22" customFormat="1" ht="12.95" customHeight="1" x14ac:dyDescent="0.2">
      <c r="A29" s="44" t="s">
        <v>71</v>
      </c>
      <c r="B29" s="45" t="s">
        <v>36</v>
      </c>
      <c r="C29" s="46">
        <v>30089.281999999999</v>
      </c>
      <c r="D29" s="48"/>
      <c r="E29" s="22">
        <f t="shared" si="0"/>
        <v>-138.98308842773054</v>
      </c>
      <c r="F29" s="22">
        <f t="shared" si="1"/>
        <v>-139</v>
      </c>
      <c r="G29" s="22">
        <f t="shared" si="2"/>
        <v>1.1959639999986393E-2</v>
      </c>
      <c r="K29" s="22">
        <f t="shared" si="3"/>
        <v>1.1959639999986393E-2</v>
      </c>
      <c r="O29" s="22">
        <f t="shared" ca="1" si="4"/>
        <v>9.4395384444757539E-3</v>
      </c>
      <c r="Q29" s="47">
        <f t="shared" si="5"/>
        <v>15070.781999999999</v>
      </c>
    </row>
    <row r="30" spans="1:20" s="22" customFormat="1" ht="12.95" customHeight="1" x14ac:dyDescent="0.2">
      <c r="A30" s="44" t="s">
        <v>71</v>
      </c>
      <c r="B30" s="45" t="s">
        <v>36</v>
      </c>
      <c r="C30" s="46">
        <v>30101.285</v>
      </c>
      <c r="D30" s="48"/>
      <c r="E30" s="22">
        <f t="shared" si="0"/>
        <v>-122.01020279282328</v>
      </c>
      <c r="F30" s="22">
        <f t="shared" si="1"/>
        <v>-122</v>
      </c>
      <c r="G30" s="22">
        <f t="shared" si="2"/>
        <v>-7.2152799984905869E-3</v>
      </c>
      <c r="K30" s="22">
        <f t="shared" si="3"/>
        <v>-7.2152799984905869E-3</v>
      </c>
      <c r="O30" s="22">
        <f t="shared" ca="1" si="4"/>
        <v>9.400783139916661E-3</v>
      </c>
      <c r="Q30" s="47">
        <f t="shared" si="5"/>
        <v>15082.785</v>
      </c>
    </row>
    <row r="31" spans="1:20" s="22" customFormat="1" ht="12.95" customHeight="1" x14ac:dyDescent="0.2">
      <c r="A31" s="44" t="s">
        <v>71</v>
      </c>
      <c r="B31" s="45" t="s">
        <v>36</v>
      </c>
      <c r="C31" s="46">
        <v>30135.214</v>
      </c>
      <c r="D31" s="48"/>
      <c r="E31" s="22">
        <f t="shared" si="0"/>
        <v>-74.032777423603861</v>
      </c>
      <c r="F31" s="22">
        <f t="shared" si="1"/>
        <v>-74</v>
      </c>
      <c r="G31" s="22">
        <f t="shared" si="2"/>
        <v>-2.3179759999038652E-2</v>
      </c>
      <c r="K31" s="22">
        <f t="shared" si="3"/>
        <v>-2.3179759999038652E-2</v>
      </c>
      <c r="O31" s="22">
        <f t="shared" ca="1" si="4"/>
        <v>9.2913563976321605E-3</v>
      </c>
      <c r="Q31" s="47">
        <f t="shared" si="5"/>
        <v>15116.714</v>
      </c>
    </row>
    <row r="32" spans="1:20" s="22" customFormat="1" ht="12.95" customHeight="1" x14ac:dyDescent="0.2">
      <c r="A32" s="22" t="s">
        <v>12</v>
      </c>
      <c r="C32" s="2">
        <v>30187.569</v>
      </c>
      <c r="D32" s="2" t="s">
        <v>14</v>
      </c>
      <c r="E32" s="22">
        <f t="shared" si="0"/>
        <v>0</v>
      </c>
      <c r="F32" s="22">
        <f t="shared" si="1"/>
        <v>0</v>
      </c>
      <c r="H32" s="22">
        <v>0</v>
      </c>
      <c r="O32" s="22">
        <f t="shared" ca="1" si="4"/>
        <v>9.1226568366102236E-3</v>
      </c>
      <c r="Q32" s="47">
        <f t="shared" si="5"/>
        <v>15169.069</v>
      </c>
    </row>
    <row r="33" spans="1:17" s="22" customFormat="1" ht="12.95" customHeight="1" x14ac:dyDescent="0.2">
      <c r="A33" s="44" t="s">
        <v>71</v>
      </c>
      <c r="B33" s="45" t="s">
        <v>36</v>
      </c>
      <c r="C33" s="46">
        <v>30352.344000000001</v>
      </c>
      <c r="D33" s="48"/>
      <c r="E33" s="22">
        <f t="shared" si="0"/>
        <v>233.00068570288482</v>
      </c>
      <c r="F33" s="22">
        <f t="shared" si="1"/>
        <v>233</v>
      </c>
      <c r="G33" s="22">
        <f t="shared" ref="G33:G59" si="6">+C33-(C$7+F33*C$8)</f>
        <v>4.8492000132682733E-4</v>
      </c>
      <c r="K33" s="22">
        <f t="shared" ref="K33:K55" si="7">+G33</f>
        <v>4.8492000132682733E-4</v>
      </c>
      <c r="O33" s="22">
        <f t="shared" ca="1" si="4"/>
        <v>8.5914811917708802E-3</v>
      </c>
      <c r="Q33" s="47">
        <f t="shared" si="5"/>
        <v>15333.844000000001</v>
      </c>
    </row>
    <row r="34" spans="1:17" s="22" customFormat="1" ht="12.95" customHeight="1" x14ac:dyDescent="0.2">
      <c r="A34" s="44" t="s">
        <v>71</v>
      </c>
      <c r="B34" s="45" t="s">
        <v>36</v>
      </c>
      <c r="C34" s="46">
        <v>30490.227999999999</v>
      </c>
      <c r="D34" s="48"/>
      <c r="E34" s="22">
        <f t="shared" si="0"/>
        <v>427.976055434069</v>
      </c>
      <c r="F34" s="22">
        <f t="shared" si="1"/>
        <v>428</v>
      </c>
      <c r="G34" s="22">
        <f t="shared" si="6"/>
        <v>-1.6933279999648221E-2</v>
      </c>
      <c r="K34" s="22">
        <f t="shared" si="7"/>
        <v>-1.6933279999648221E-2</v>
      </c>
      <c r="O34" s="22">
        <f t="shared" ca="1" si="4"/>
        <v>8.1469350512401E-3</v>
      </c>
      <c r="Q34" s="47">
        <f t="shared" si="5"/>
        <v>15471.727999999999</v>
      </c>
    </row>
    <row r="35" spans="1:17" s="22" customFormat="1" ht="12.95" customHeight="1" x14ac:dyDescent="0.2">
      <c r="A35" s="44" t="s">
        <v>71</v>
      </c>
      <c r="B35" s="45" t="s">
        <v>36</v>
      </c>
      <c r="C35" s="46">
        <v>30495.202000000001</v>
      </c>
      <c r="D35" s="48"/>
      <c r="E35" s="22">
        <f t="shared" si="0"/>
        <v>435.00955815406047</v>
      </c>
      <c r="F35" s="22">
        <f t="shared" si="1"/>
        <v>435</v>
      </c>
      <c r="G35" s="22">
        <f t="shared" si="6"/>
        <v>6.7594000029203016E-3</v>
      </c>
      <c r="K35" s="22">
        <f t="shared" si="7"/>
        <v>6.7594000029203016E-3</v>
      </c>
      <c r="O35" s="22">
        <f t="shared" ca="1" si="4"/>
        <v>8.1309769846569444E-3</v>
      </c>
      <c r="Q35" s="47">
        <f t="shared" si="5"/>
        <v>15476.702000000001</v>
      </c>
    </row>
    <row r="36" spans="1:17" s="22" customFormat="1" ht="12.95" customHeight="1" x14ac:dyDescent="0.2">
      <c r="A36" s="44" t="s">
        <v>71</v>
      </c>
      <c r="B36" s="45" t="s">
        <v>36</v>
      </c>
      <c r="C36" s="46">
        <v>30668.455999999998</v>
      </c>
      <c r="D36" s="48"/>
      <c r="E36" s="22">
        <f t="shared" si="0"/>
        <v>680.00000452496988</v>
      </c>
      <c r="F36" s="22">
        <f t="shared" si="1"/>
        <v>680</v>
      </c>
      <c r="G36" s="22">
        <f t="shared" si="6"/>
        <v>3.1999989005271345E-6</v>
      </c>
      <c r="K36" s="22">
        <f t="shared" si="7"/>
        <v>3.1999989005271345E-6</v>
      </c>
      <c r="O36" s="22">
        <f t="shared" ca="1" si="4"/>
        <v>7.5724446542464758E-3</v>
      </c>
      <c r="Q36" s="47">
        <f t="shared" si="5"/>
        <v>15649.955999999998</v>
      </c>
    </row>
    <row r="37" spans="1:17" s="22" customFormat="1" ht="12.95" customHeight="1" x14ac:dyDescent="0.2">
      <c r="A37" s="44" t="s">
        <v>71</v>
      </c>
      <c r="B37" s="45" t="s">
        <v>36</v>
      </c>
      <c r="C37" s="46">
        <v>30753.296999999999</v>
      </c>
      <c r="D37" s="48"/>
      <c r="E37" s="22">
        <f t="shared" si="0"/>
        <v>799.96972794004114</v>
      </c>
      <c r="F37" s="22">
        <f t="shared" si="1"/>
        <v>800</v>
      </c>
      <c r="G37" s="22">
        <f t="shared" si="6"/>
        <v>-2.1408000000519678E-2</v>
      </c>
      <c r="K37" s="22">
        <f t="shared" si="7"/>
        <v>-2.1408000000519678E-2</v>
      </c>
      <c r="O37" s="22">
        <f t="shared" ca="1" si="4"/>
        <v>7.2988777985352263E-3</v>
      </c>
      <c r="Q37" s="47">
        <f t="shared" si="5"/>
        <v>15734.796999999999</v>
      </c>
    </row>
    <row r="38" spans="1:17" s="22" customFormat="1" ht="12.95" customHeight="1" x14ac:dyDescent="0.2">
      <c r="A38" s="44" t="s">
        <v>71</v>
      </c>
      <c r="B38" s="45" t="s">
        <v>36</v>
      </c>
      <c r="C38" s="46">
        <v>30758.271000000001</v>
      </c>
      <c r="D38" s="48"/>
      <c r="E38" s="22">
        <f t="shared" si="0"/>
        <v>807.00323066003261</v>
      </c>
      <c r="F38" s="22">
        <f t="shared" si="1"/>
        <v>807</v>
      </c>
      <c r="G38" s="22">
        <f t="shared" si="6"/>
        <v>2.2846800020488445E-3</v>
      </c>
      <c r="K38" s="22">
        <f t="shared" si="7"/>
        <v>2.2846800020488445E-3</v>
      </c>
      <c r="O38" s="22">
        <f t="shared" ca="1" si="4"/>
        <v>7.2829197319520698E-3</v>
      </c>
      <c r="Q38" s="47">
        <f t="shared" si="5"/>
        <v>15739.771000000001</v>
      </c>
    </row>
    <row r="39" spans="1:17" s="22" customFormat="1" ht="12.95" customHeight="1" x14ac:dyDescent="0.2">
      <c r="A39" s="44" t="s">
        <v>71</v>
      </c>
      <c r="B39" s="45" t="s">
        <v>36</v>
      </c>
      <c r="C39" s="46">
        <v>30765.356</v>
      </c>
      <c r="D39" s="48"/>
      <c r="E39" s="22">
        <f t="shared" si="0"/>
        <v>817.02180057782789</v>
      </c>
      <c r="F39" s="22">
        <f t="shared" si="1"/>
        <v>817</v>
      </c>
      <c r="G39" s="22">
        <f t="shared" si="6"/>
        <v>1.5417080001498107E-2</v>
      </c>
      <c r="K39" s="22">
        <f t="shared" si="7"/>
        <v>1.5417080001498107E-2</v>
      </c>
      <c r="O39" s="22">
        <f t="shared" ca="1" si="4"/>
        <v>7.2601224939761325E-3</v>
      </c>
      <c r="Q39" s="47">
        <f t="shared" si="5"/>
        <v>15746.856</v>
      </c>
    </row>
    <row r="40" spans="1:17" s="22" customFormat="1" ht="12.95" customHeight="1" x14ac:dyDescent="0.2">
      <c r="A40" s="44" t="s">
        <v>71</v>
      </c>
      <c r="B40" s="45" t="s">
        <v>36</v>
      </c>
      <c r="C40" s="46">
        <v>30850.216</v>
      </c>
      <c r="D40" s="48"/>
      <c r="E40" s="22">
        <f t="shared" si="0"/>
        <v>937.01839101173334</v>
      </c>
      <c r="F40" s="22">
        <f t="shared" si="1"/>
        <v>937</v>
      </c>
      <c r="G40" s="22">
        <f t="shared" si="6"/>
        <v>1.3005880002310732E-2</v>
      </c>
      <c r="K40" s="22">
        <f t="shared" si="7"/>
        <v>1.3005880002310732E-2</v>
      </c>
      <c r="O40" s="22">
        <f t="shared" ca="1" si="4"/>
        <v>6.9865556382648821E-3</v>
      </c>
      <c r="Q40" s="47">
        <f t="shared" si="5"/>
        <v>15831.716</v>
      </c>
    </row>
    <row r="41" spans="1:17" s="22" customFormat="1" ht="12.95" customHeight="1" x14ac:dyDescent="0.2">
      <c r="A41" s="44" t="s">
        <v>85</v>
      </c>
      <c r="B41" s="45" t="s">
        <v>36</v>
      </c>
      <c r="C41" s="46">
        <v>31144.397000000001</v>
      </c>
      <c r="D41" s="48"/>
      <c r="E41" s="22">
        <f t="shared" si="0"/>
        <v>1353.0060998313957</v>
      </c>
      <c r="F41" s="22">
        <f t="shared" si="1"/>
        <v>1353</v>
      </c>
      <c r="G41" s="22">
        <f t="shared" si="6"/>
        <v>4.3137200009368826E-3</v>
      </c>
      <c r="K41" s="22">
        <f t="shared" si="7"/>
        <v>4.3137200009368826E-3</v>
      </c>
      <c r="O41" s="22">
        <f t="shared" ca="1" si="4"/>
        <v>6.0381905384658836E-3</v>
      </c>
      <c r="Q41" s="47">
        <f t="shared" si="5"/>
        <v>16125.897000000001</v>
      </c>
    </row>
    <row r="42" spans="1:17" s="22" customFormat="1" ht="12.95" customHeight="1" x14ac:dyDescent="0.2">
      <c r="A42" s="44" t="s">
        <v>85</v>
      </c>
      <c r="B42" s="45" t="s">
        <v>36</v>
      </c>
      <c r="C42" s="46">
        <v>32233.445</v>
      </c>
      <c r="D42" s="48"/>
      <c r="E42" s="22">
        <f t="shared" si="0"/>
        <v>2892.9783696742288</v>
      </c>
      <c r="F42" s="22">
        <f t="shared" si="1"/>
        <v>2893</v>
      </c>
      <c r="G42" s="22">
        <f t="shared" si="6"/>
        <v>-1.5296680001483764E-2</v>
      </c>
      <c r="K42" s="22">
        <f t="shared" si="7"/>
        <v>-1.5296680001483764E-2</v>
      </c>
      <c r="O42" s="22">
        <f t="shared" ca="1" si="4"/>
        <v>2.5274158901715136E-3</v>
      </c>
      <c r="Q42" s="47">
        <f t="shared" si="5"/>
        <v>17214.945</v>
      </c>
    </row>
    <row r="43" spans="1:17" s="22" customFormat="1" ht="12.95" customHeight="1" x14ac:dyDescent="0.2">
      <c r="A43" s="44" t="s">
        <v>85</v>
      </c>
      <c r="B43" s="45" t="s">
        <v>36</v>
      </c>
      <c r="C43" s="46">
        <v>33702.305</v>
      </c>
      <c r="D43" s="48"/>
      <c r="E43" s="22">
        <f t="shared" si="0"/>
        <v>4970.0251741138372</v>
      </c>
      <c r="F43" s="22">
        <f t="shared" si="1"/>
        <v>4970</v>
      </c>
      <c r="G43" s="22">
        <f t="shared" si="6"/>
        <v>1.7802800000936259E-2</v>
      </c>
      <c r="K43" s="22">
        <f t="shared" si="7"/>
        <v>1.7802800000936259E-2</v>
      </c>
      <c r="O43" s="22">
        <f t="shared" ca="1" si="4"/>
        <v>-2.2075704374306983E-3</v>
      </c>
      <c r="Q43" s="47">
        <f t="shared" si="5"/>
        <v>18683.805</v>
      </c>
    </row>
    <row r="44" spans="1:17" s="22" customFormat="1" ht="12.95" customHeight="1" x14ac:dyDescent="0.2">
      <c r="A44" s="44" t="s">
        <v>85</v>
      </c>
      <c r="B44" s="45" t="s">
        <v>36</v>
      </c>
      <c r="C44" s="46">
        <v>33709.370000000003</v>
      </c>
      <c r="D44" s="48"/>
      <c r="E44" s="22">
        <f t="shared" si="0"/>
        <v>4980.0154629591807</v>
      </c>
      <c r="F44" s="22">
        <f t="shared" si="1"/>
        <v>4980</v>
      </c>
      <c r="G44" s="22">
        <f t="shared" si="6"/>
        <v>1.0935199999948964E-2</v>
      </c>
      <c r="K44" s="22">
        <f t="shared" si="7"/>
        <v>1.0935199999948964E-2</v>
      </c>
      <c r="O44" s="22">
        <f t="shared" ca="1" si="4"/>
        <v>-2.2303676754066356E-3</v>
      </c>
      <c r="Q44" s="47">
        <f t="shared" si="5"/>
        <v>18690.870000000003</v>
      </c>
    </row>
    <row r="45" spans="1:17" s="22" customFormat="1" ht="12.95" customHeight="1" x14ac:dyDescent="0.2">
      <c r="A45" s="44" t="s">
        <v>85</v>
      </c>
      <c r="B45" s="45" t="s">
        <v>36</v>
      </c>
      <c r="C45" s="46">
        <v>34769.438000000002</v>
      </c>
      <c r="D45" s="48"/>
      <c r="E45" s="22">
        <f t="shared" si="0"/>
        <v>6479.0084588122127</v>
      </c>
      <c r="F45" s="22">
        <f t="shared" si="1"/>
        <v>6479</v>
      </c>
      <c r="G45" s="22">
        <f t="shared" si="6"/>
        <v>5.9819599991897121E-3</v>
      </c>
      <c r="K45" s="22">
        <f t="shared" si="7"/>
        <v>5.9819599991897121E-3</v>
      </c>
      <c r="O45" s="22">
        <f t="shared" ca="1" si="4"/>
        <v>-5.6476736479996632E-3</v>
      </c>
      <c r="Q45" s="47">
        <f t="shared" si="5"/>
        <v>19750.938000000002</v>
      </c>
    </row>
    <row r="46" spans="1:17" s="22" customFormat="1" ht="12.95" customHeight="1" x14ac:dyDescent="0.2">
      <c r="A46" s="44" t="s">
        <v>85</v>
      </c>
      <c r="B46" s="45" t="s">
        <v>36</v>
      </c>
      <c r="C46" s="46">
        <v>34779.324999999997</v>
      </c>
      <c r="D46" s="48"/>
      <c r="E46" s="22">
        <f t="shared" si="0"/>
        <v>6492.9892069811904</v>
      </c>
      <c r="F46" s="22">
        <f t="shared" si="1"/>
        <v>6493</v>
      </c>
      <c r="G46" s="22">
        <f t="shared" si="6"/>
        <v>-7.6326800044625998E-3</v>
      </c>
      <c r="K46" s="22">
        <f t="shared" si="7"/>
        <v>-7.6326800044625998E-3</v>
      </c>
      <c r="O46" s="22">
        <f t="shared" ca="1" si="4"/>
        <v>-5.6795897811659762E-3</v>
      </c>
      <c r="Q46" s="47">
        <f t="shared" si="5"/>
        <v>19760.824999999997</v>
      </c>
    </row>
    <row r="47" spans="1:17" s="22" customFormat="1" ht="12.95" customHeight="1" x14ac:dyDescent="0.2">
      <c r="A47" s="44" t="s">
        <v>85</v>
      </c>
      <c r="B47" s="45" t="s">
        <v>36</v>
      </c>
      <c r="C47" s="46">
        <v>35107.472999999998</v>
      </c>
      <c r="D47" s="48"/>
      <c r="E47" s="22">
        <f t="shared" si="0"/>
        <v>6957.0080752077411</v>
      </c>
      <c r="F47" s="22">
        <f t="shared" si="1"/>
        <v>6957</v>
      </c>
      <c r="G47" s="22">
        <f t="shared" si="6"/>
        <v>5.7106800013571046E-3</v>
      </c>
      <c r="K47" s="22">
        <f t="shared" si="7"/>
        <v>5.7106800013571046E-3</v>
      </c>
      <c r="O47" s="22">
        <f t="shared" ca="1" si="4"/>
        <v>-6.7373816232494752E-3</v>
      </c>
      <c r="Q47" s="47">
        <f t="shared" si="5"/>
        <v>20088.972999999998</v>
      </c>
    </row>
    <row r="48" spans="1:17" s="22" customFormat="1" ht="12.95" customHeight="1" x14ac:dyDescent="0.2">
      <c r="A48" s="44" t="s">
        <v>85</v>
      </c>
      <c r="B48" s="45" t="s">
        <v>36</v>
      </c>
      <c r="C48" s="46">
        <v>35129.372000000003</v>
      </c>
      <c r="D48" s="48"/>
      <c r="E48" s="22">
        <f t="shared" si="0"/>
        <v>6987.9744354942441</v>
      </c>
      <c r="F48" s="22">
        <f t="shared" si="1"/>
        <v>6988</v>
      </c>
      <c r="G48" s="22">
        <f t="shared" si="6"/>
        <v>-1.8078879998938646E-2</v>
      </c>
      <c r="K48" s="22">
        <f t="shared" si="7"/>
        <v>-1.8078879998938646E-2</v>
      </c>
      <c r="O48" s="22">
        <f t="shared" ca="1" si="4"/>
        <v>-6.8080530609748811E-3</v>
      </c>
      <c r="Q48" s="47">
        <f t="shared" si="5"/>
        <v>20110.872000000003</v>
      </c>
    </row>
    <row r="49" spans="1:29" s="22" customFormat="1" ht="12.95" customHeight="1" x14ac:dyDescent="0.2">
      <c r="A49" s="44" t="s">
        <v>85</v>
      </c>
      <c r="B49" s="45" t="s">
        <v>36</v>
      </c>
      <c r="C49" s="46">
        <v>35131.5</v>
      </c>
      <c r="D49" s="48"/>
      <c r="E49" s="22">
        <f t="shared" si="0"/>
        <v>6990.9835416036358</v>
      </c>
      <c r="F49" s="22">
        <f t="shared" si="1"/>
        <v>6991</v>
      </c>
      <c r="G49" s="22">
        <f t="shared" si="6"/>
        <v>-1.1639160002232529E-2</v>
      </c>
      <c r="K49" s="22">
        <f t="shared" si="7"/>
        <v>-1.1639160002232529E-2</v>
      </c>
      <c r="O49" s="22">
        <f t="shared" ca="1" si="4"/>
        <v>-6.814892232367661E-3</v>
      </c>
      <c r="Q49" s="47">
        <f t="shared" si="5"/>
        <v>20113</v>
      </c>
    </row>
    <row r="50" spans="1:29" s="22" customFormat="1" ht="12.95" customHeight="1" x14ac:dyDescent="0.2">
      <c r="A50" s="44" t="s">
        <v>85</v>
      </c>
      <c r="B50" s="45" t="s">
        <v>36</v>
      </c>
      <c r="C50" s="46">
        <v>35160.504999999997</v>
      </c>
      <c r="D50" s="48"/>
      <c r="E50" s="22">
        <f t="shared" si="0"/>
        <v>7031.9981669340041</v>
      </c>
      <c r="F50" s="22">
        <f t="shared" si="1"/>
        <v>7032</v>
      </c>
      <c r="G50" s="22">
        <f t="shared" si="6"/>
        <v>-1.2963200060767122E-3</v>
      </c>
      <c r="K50" s="22">
        <f t="shared" si="7"/>
        <v>-1.2963200060767122E-3</v>
      </c>
      <c r="O50" s="22">
        <f t="shared" ca="1" si="4"/>
        <v>-6.9083609080690059E-3</v>
      </c>
      <c r="Q50" s="47">
        <f t="shared" si="5"/>
        <v>20142.004999999997</v>
      </c>
    </row>
    <row r="51" spans="1:29" s="22" customFormat="1" ht="12.95" customHeight="1" x14ac:dyDescent="0.2">
      <c r="A51" s="44" t="s">
        <v>85</v>
      </c>
      <c r="B51" s="45" t="s">
        <v>36</v>
      </c>
      <c r="C51" s="46">
        <v>35163.347999999998</v>
      </c>
      <c r="D51" s="48"/>
      <c r="E51" s="22">
        <f t="shared" si="0"/>
        <v>7036.0183213837299</v>
      </c>
      <c r="F51" s="22">
        <f t="shared" si="1"/>
        <v>7036</v>
      </c>
      <c r="G51" s="22">
        <f t="shared" si="6"/>
        <v>1.2956639999174513E-2</v>
      </c>
      <c r="K51" s="22">
        <f t="shared" si="7"/>
        <v>1.2956639999174513E-2</v>
      </c>
      <c r="O51" s="22">
        <f t="shared" ca="1" si="4"/>
        <v>-6.9174798032593816E-3</v>
      </c>
      <c r="Q51" s="47">
        <f t="shared" si="5"/>
        <v>20144.847999999998</v>
      </c>
    </row>
    <row r="52" spans="1:29" s="22" customFormat="1" ht="12.95" customHeight="1" x14ac:dyDescent="0.2">
      <c r="A52" s="44" t="s">
        <v>85</v>
      </c>
      <c r="B52" s="45" t="s">
        <v>36</v>
      </c>
      <c r="C52" s="46">
        <v>35165.474999999999</v>
      </c>
      <c r="D52" s="48"/>
      <c r="E52" s="22">
        <f t="shared" si="0"/>
        <v>7039.026013439503</v>
      </c>
      <c r="F52" s="22">
        <f t="shared" si="1"/>
        <v>7039</v>
      </c>
      <c r="G52" s="22">
        <f t="shared" si="6"/>
        <v>1.8396359999314882E-2</v>
      </c>
      <c r="K52" s="22">
        <f t="shared" si="7"/>
        <v>1.8396359999314882E-2</v>
      </c>
      <c r="O52" s="22">
        <f t="shared" ca="1" si="4"/>
        <v>-6.9243189746521615E-3</v>
      </c>
      <c r="Q52" s="47">
        <f t="shared" si="5"/>
        <v>20146.974999999999</v>
      </c>
    </row>
    <row r="53" spans="1:29" s="22" customFormat="1" ht="12.95" customHeight="1" x14ac:dyDescent="0.2">
      <c r="A53" s="44" t="s">
        <v>85</v>
      </c>
      <c r="B53" s="45" t="s">
        <v>50</v>
      </c>
      <c r="C53" s="46">
        <v>35458.660000000003</v>
      </c>
      <c r="D53" s="48"/>
      <c r="E53" s="22">
        <f t="shared" si="0"/>
        <v>7453.6053248508269</v>
      </c>
      <c r="F53" s="22">
        <f t="shared" si="1"/>
        <v>7453.5</v>
      </c>
      <c r="G53" s="22">
        <f t="shared" si="6"/>
        <v>7.448434000252746E-2</v>
      </c>
      <c r="K53" s="22">
        <f t="shared" si="7"/>
        <v>7.448434000252746E-2</v>
      </c>
      <c r="O53" s="22">
        <f t="shared" ca="1" si="4"/>
        <v>-7.8692644887547684E-3</v>
      </c>
      <c r="Q53" s="47">
        <f t="shared" si="5"/>
        <v>20440.160000000003</v>
      </c>
    </row>
    <row r="54" spans="1:29" s="22" customFormat="1" ht="12.95" customHeight="1" x14ac:dyDescent="0.2">
      <c r="A54" s="44" t="s">
        <v>85</v>
      </c>
      <c r="B54" s="45" t="s">
        <v>36</v>
      </c>
      <c r="C54" s="46">
        <v>35486.512000000002</v>
      </c>
      <c r="D54" s="48"/>
      <c r="E54" s="22">
        <f t="shared" si="0"/>
        <v>7492.989546354067</v>
      </c>
      <c r="F54" s="22">
        <f t="shared" si="1"/>
        <v>7493</v>
      </c>
      <c r="G54" s="22">
        <f t="shared" si="6"/>
        <v>-7.3926799959735945E-3</v>
      </c>
      <c r="K54" s="22">
        <f t="shared" si="7"/>
        <v>-7.3926799959735945E-3</v>
      </c>
      <c r="O54" s="22">
        <f t="shared" ca="1" si="4"/>
        <v>-7.9593135787597215E-3</v>
      </c>
      <c r="Q54" s="47">
        <f t="shared" si="5"/>
        <v>20468.012000000002</v>
      </c>
    </row>
    <row r="55" spans="1:29" s="22" customFormat="1" ht="12.95" customHeight="1" x14ac:dyDescent="0.2">
      <c r="A55" s="44" t="s">
        <v>85</v>
      </c>
      <c r="B55" s="45" t="s">
        <v>36</v>
      </c>
      <c r="C55" s="46">
        <v>36252.400000000001</v>
      </c>
      <c r="D55" s="48"/>
      <c r="E55" s="22">
        <f t="shared" si="0"/>
        <v>8575.9962474410604</v>
      </c>
      <c r="F55" s="22">
        <f t="shared" si="1"/>
        <v>8576</v>
      </c>
      <c r="G55" s="22">
        <f t="shared" si="6"/>
        <v>-2.6537599987932481E-3</v>
      </c>
      <c r="K55" s="22">
        <f t="shared" si="7"/>
        <v>-2.6537599987932481E-3</v>
      </c>
      <c r="O55" s="22">
        <f t="shared" ca="1" si="4"/>
        <v>-1.0428254451553752E-2</v>
      </c>
      <c r="Q55" s="47">
        <f t="shared" si="5"/>
        <v>21233.9</v>
      </c>
    </row>
    <row r="56" spans="1:29" s="22" customFormat="1" ht="12.95" customHeight="1" x14ac:dyDescent="0.2">
      <c r="A56" s="22" t="s">
        <v>29</v>
      </c>
      <c r="C56" s="2">
        <v>46402.622000000003</v>
      </c>
      <c r="D56" s="2"/>
      <c r="E56" s="22">
        <f t="shared" si="0"/>
        <v>22928.954439135716</v>
      </c>
      <c r="F56" s="22">
        <f t="shared" si="1"/>
        <v>22929</v>
      </c>
      <c r="G56" s="22">
        <f t="shared" si="6"/>
        <v>-3.2220039996900596E-2</v>
      </c>
      <c r="K56" s="22">
        <f>+G56</f>
        <v>-3.2220039996900596E-2</v>
      </c>
      <c r="O56" s="22">
        <f t="shared" ca="1" si="4"/>
        <v>-4.3149130118416798E-2</v>
      </c>
      <c r="Q56" s="47">
        <f t="shared" si="5"/>
        <v>31384.122000000003</v>
      </c>
      <c r="Z56" s="22">
        <v>6</v>
      </c>
      <c r="AA56" s="22" t="s">
        <v>28</v>
      </c>
      <c r="AC56" s="22" t="s">
        <v>30</v>
      </c>
    </row>
    <row r="57" spans="1:29" s="22" customFormat="1" ht="12.95" customHeight="1" x14ac:dyDescent="0.2">
      <c r="A57" s="22" t="s">
        <v>29</v>
      </c>
      <c r="C57" s="2">
        <v>46519.300999999999</v>
      </c>
      <c r="D57" s="2"/>
      <c r="E57" s="22">
        <f t="shared" si="0"/>
        <v>23093.944801794649</v>
      </c>
      <c r="F57" s="22">
        <f t="shared" si="1"/>
        <v>23094</v>
      </c>
      <c r="G57" s="22">
        <f t="shared" si="6"/>
        <v>-3.9035440000589006E-2</v>
      </c>
      <c r="K57" s="22">
        <f>+G57</f>
        <v>-3.9035440000589006E-2</v>
      </c>
      <c r="O57" s="22">
        <f t="shared" ca="1" si="4"/>
        <v>-4.352528454501977E-2</v>
      </c>
      <c r="Q57" s="47">
        <f t="shared" si="5"/>
        <v>31500.800999999999</v>
      </c>
      <c r="Z57" s="22">
        <v>5</v>
      </c>
      <c r="AA57" s="22" t="s">
        <v>28</v>
      </c>
      <c r="AC57" s="22" t="s">
        <v>30</v>
      </c>
    </row>
    <row r="58" spans="1:29" s="22" customFormat="1" ht="12.95" customHeight="1" x14ac:dyDescent="0.2">
      <c r="A58" s="22" t="s">
        <v>31</v>
      </c>
      <c r="C58" s="2">
        <v>46745.603000000003</v>
      </c>
      <c r="D58" s="2"/>
      <c r="E58" s="22">
        <f t="shared" si="0"/>
        <v>23413.947964749797</v>
      </c>
      <c r="F58" s="22">
        <f t="shared" si="1"/>
        <v>23414</v>
      </c>
      <c r="G58" s="22">
        <f t="shared" si="6"/>
        <v>-3.6798639994231053E-2</v>
      </c>
      <c r="K58" s="22">
        <f>+G58</f>
        <v>-3.6798639994231053E-2</v>
      </c>
      <c r="O58" s="22">
        <f t="shared" ca="1" si="4"/>
        <v>-4.4254796160249764E-2</v>
      </c>
      <c r="Q58" s="47">
        <f t="shared" si="5"/>
        <v>31727.103000000003</v>
      </c>
      <c r="Z58" s="22">
        <v>5</v>
      </c>
      <c r="AA58" s="22" t="s">
        <v>28</v>
      </c>
      <c r="AC58" s="22" t="s">
        <v>30</v>
      </c>
    </row>
    <row r="59" spans="1:29" s="22" customFormat="1" ht="12.95" customHeight="1" x14ac:dyDescent="0.2">
      <c r="A59" s="22" t="s">
        <v>32</v>
      </c>
      <c r="C59" s="2">
        <v>47151.531000000003</v>
      </c>
      <c r="D59" s="2"/>
      <c r="E59" s="22">
        <f t="shared" si="0"/>
        <v>23987.951923760567</v>
      </c>
      <c r="F59" s="22">
        <f t="shared" si="1"/>
        <v>23988</v>
      </c>
      <c r="G59" s="22">
        <f t="shared" si="6"/>
        <v>-3.3998879996943288E-2</v>
      </c>
      <c r="K59" s="22">
        <f>+G59</f>
        <v>-3.3998879996943288E-2</v>
      </c>
      <c r="O59" s="22">
        <f t="shared" ca="1" si="4"/>
        <v>-4.5563357620068579E-2</v>
      </c>
      <c r="Q59" s="47">
        <f t="shared" si="5"/>
        <v>32133.031000000003</v>
      </c>
      <c r="Z59" s="22">
        <v>6</v>
      </c>
      <c r="AA59" s="22" t="s">
        <v>28</v>
      </c>
      <c r="AC59" s="22" t="s">
        <v>30</v>
      </c>
    </row>
    <row r="60" spans="1:29" s="22" customFormat="1" ht="12.95" customHeight="1" x14ac:dyDescent="0.2">
      <c r="A60" s="22" t="s">
        <v>33</v>
      </c>
      <c r="C60" s="2">
        <v>47205.375</v>
      </c>
      <c r="D60" s="49" t="s">
        <v>34</v>
      </c>
      <c r="E60" s="22">
        <f t="shared" si="0"/>
        <v>24064.090227028573</v>
      </c>
      <c r="F60" s="22">
        <f t="shared" si="1"/>
        <v>24064</v>
      </c>
      <c r="O60" s="22">
        <f t="shared" ca="1" si="4"/>
        <v>-4.5736616628685701E-2</v>
      </c>
      <c r="Q60" s="47">
        <f t="shared" si="5"/>
        <v>32186.875</v>
      </c>
      <c r="T60" s="30">
        <v>6.3807359998463653E-2</v>
      </c>
      <c r="Z60" s="22">
        <v>7</v>
      </c>
      <c r="AA60" s="22" t="s">
        <v>28</v>
      </c>
      <c r="AC60" s="22" t="s">
        <v>30</v>
      </c>
    </row>
    <row r="61" spans="1:29" s="22" customFormat="1" ht="12.95" customHeight="1" x14ac:dyDescent="0.2">
      <c r="A61" s="44" t="s">
        <v>189</v>
      </c>
      <c r="B61" s="45" t="s">
        <v>36</v>
      </c>
      <c r="C61" s="46">
        <v>47946.392999999996</v>
      </c>
      <c r="D61" s="48"/>
      <c r="E61" s="22">
        <f t="shared" si="0"/>
        <v>25111.929414515616</v>
      </c>
      <c r="F61" s="22">
        <f t="shared" si="1"/>
        <v>25112</v>
      </c>
      <c r="G61" s="22">
        <f t="shared" ref="G61:G67" si="8">+C61-(C$7+F61*C$8)</f>
        <v>-4.9917120006284676E-2</v>
      </c>
      <c r="K61" s="22">
        <f>+G61</f>
        <v>-4.9917120006284676E-2</v>
      </c>
      <c r="O61" s="22">
        <f t="shared" ca="1" si="4"/>
        <v>-4.8125767168563947E-2</v>
      </c>
      <c r="Q61" s="47">
        <f t="shared" si="5"/>
        <v>32927.892999999996</v>
      </c>
    </row>
    <row r="62" spans="1:29" s="22" customFormat="1" ht="12.95" customHeight="1" x14ac:dyDescent="0.2">
      <c r="A62" s="2" t="s">
        <v>35</v>
      </c>
      <c r="B62" s="3" t="s">
        <v>36</v>
      </c>
      <c r="C62" s="2">
        <v>53012.656999999999</v>
      </c>
      <c r="D62" s="2">
        <v>2.9999999999999997E-4</v>
      </c>
      <c r="E62" s="22">
        <f t="shared" si="0"/>
        <v>32275.898377961712</v>
      </c>
      <c r="F62" s="22">
        <f t="shared" si="1"/>
        <v>32276</v>
      </c>
      <c r="G62" s="22">
        <f t="shared" si="8"/>
        <v>-7.1865760000946466E-2</v>
      </c>
      <c r="J62" s="22">
        <f>+G62</f>
        <v>-7.1865760000946466E-2</v>
      </c>
      <c r="O62" s="22">
        <f t="shared" ca="1" si="4"/>
        <v>-6.4457708454525559E-2</v>
      </c>
      <c r="Q62" s="47">
        <f t="shared" si="5"/>
        <v>37994.156999999999</v>
      </c>
    </row>
    <row r="63" spans="1:29" s="22" customFormat="1" ht="12.95" customHeight="1" x14ac:dyDescent="0.2">
      <c r="A63" s="7" t="s">
        <v>51</v>
      </c>
      <c r="B63" s="8" t="s">
        <v>36</v>
      </c>
      <c r="C63" s="7">
        <v>53377.553999999996</v>
      </c>
      <c r="D63" s="7">
        <v>5.0000000000000001E-3</v>
      </c>
      <c r="E63" s="22">
        <f t="shared" si="0"/>
        <v>32791.882302773876</v>
      </c>
      <c r="F63" s="22">
        <f t="shared" si="1"/>
        <v>32792</v>
      </c>
      <c r="G63" s="22">
        <f t="shared" si="8"/>
        <v>-8.3233920006023254E-2</v>
      </c>
      <c r="J63" s="22">
        <f>+G63</f>
        <v>-8.3233920006023254E-2</v>
      </c>
      <c r="O63" s="22">
        <f t="shared" ca="1" si="4"/>
        <v>-6.5634045934083937E-2</v>
      </c>
      <c r="Q63" s="47">
        <f t="shared" si="5"/>
        <v>38359.053999999996</v>
      </c>
    </row>
    <row r="64" spans="1:29" s="22" customFormat="1" ht="12.95" customHeight="1" x14ac:dyDescent="0.2">
      <c r="A64" s="44" t="s">
        <v>205</v>
      </c>
      <c r="B64" s="45" t="s">
        <v>36</v>
      </c>
      <c r="C64" s="46">
        <v>53407.264600000002</v>
      </c>
      <c r="D64" s="48"/>
      <c r="E64" s="22">
        <f t="shared" si="0"/>
        <v>32833.894684340528</v>
      </c>
      <c r="F64" s="22">
        <f t="shared" si="1"/>
        <v>32834</v>
      </c>
      <c r="G64" s="22">
        <f t="shared" si="8"/>
        <v>-7.4477839996688999E-2</v>
      </c>
      <c r="K64" s="22">
        <f>+G64</f>
        <v>-7.4477839996688999E-2</v>
      </c>
      <c r="O64" s="22">
        <f t="shared" ca="1" si="4"/>
        <v>-6.5729794333582864E-2</v>
      </c>
      <c r="Q64" s="47">
        <f t="shared" si="5"/>
        <v>38388.764600000002</v>
      </c>
    </row>
    <row r="65" spans="1:17" s="22" customFormat="1" ht="12.95" customHeight="1" x14ac:dyDescent="0.2">
      <c r="A65" s="7" t="s">
        <v>49</v>
      </c>
      <c r="B65" s="8" t="s">
        <v>50</v>
      </c>
      <c r="C65" s="7">
        <v>54847.444000000003</v>
      </c>
      <c r="D65" s="7">
        <v>1.6999999999999999E-3</v>
      </c>
      <c r="E65" s="22">
        <f t="shared" si="0"/>
        <v>34870.385582445015</v>
      </c>
      <c r="F65" s="22">
        <f t="shared" si="1"/>
        <v>34870.5</v>
      </c>
      <c r="G65" s="22">
        <f t="shared" si="8"/>
        <v>-8.0914580001262948E-2</v>
      </c>
      <c r="J65" s="22">
        <f>+G65</f>
        <v>-8.0914580001262948E-2</v>
      </c>
      <c r="O65" s="22">
        <f t="shared" ca="1" si="4"/>
        <v>-7.0372451847382542E-2</v>
      </c>
      <c r="Q65" s="47">
        <f t="shared" si="5"/>
        <v>39828.944000000003</v>
      </c>
    </row>
    <row r="66" spans="1:17" s="22" customFormat="1" ht="12.95" customHeight="1" x14ac:dyDescent="0.2">
      <c r="A66" s="50" t="s">
        <v>53</v>
      </c>
      <c r="B66" s="51" t="s">
        <v>36</v>
      </c>
      <c r="C66" s="52">
        <v>55957.374819999997</v>
      </c>
      <c r="D66" s="52">
        <v>1E-4</v>
      </c>
      <c r="E66" s="22">
        <f t="shared" si="0"/>
        <v>36439.887279563882</v>
      </c>
      <c r="F66" s="22">
        <f t="shared" si="1"/>
        <v>36440</v>
      </c>
      <c r="G66" s="22">
        <f t="shared" si="8"/>
        <v>-7.971440000255825E-2</v>
      </c>
      <c r="J66" s="22">
        <f>+G66</f>
        <v>-7.971440000255825E-2</v>
      </c>
      <c r="O66" s="22">
        <f t="shared" ca="1" si="4"/>
        <v>-7.395047834770592E-2</v>
      </c>
      <c r="Q66" s="47">
        <f t="shared" si="5"/>
        <v>40938.874819999997</v>
      </c>
    </row>
    <row r="67" spans="1:17" s="22" customFormat="1" ht="12.95" customHeight="1" x14ac:dyDescent="0.2">
      <c r="A67" s="7" t="s">
        <v>52</v>
      </c>
      <c r="B67" s="8" t="s">
        <v>36</v>
      </c>
      <c r="C67" s="7">
        <v>55973.6417</v>
      </c>
      <c r="D67" s="7">
        <v>5.0000000000000001E-4</v>
      </c>
      <c r="E67" s="22">
        <f t="shared" si="0"/>
        <v>36462.889520160134</v>
      </c>
      <c r="F67" s="22">
        <f t="shared" si="1"/>
        <v>36463</v>
      </c>
      <c r="G67" s="22">
        <f t="shared" si="8"/>
        <v>-7.8129879999323748E-2</v>
      </c>
      <c r="J67" s="22">
        <f>+G67</f>
        <v>-7.8129879999323748E-2</v>
      </c>
      <c r="O67" s="22">
        <f t="shared" ca="1" si="4"/>
        <v>-7.4002911995050574E-2</v>
      </c>
      <c r="Q67" s="47">
        <f t="shared" si="5"/>
        <v>40955.1417</v>
      </c>
    </row>
    <row r="68" spans="1:17" s="22" customFormat="1" ht="12.95" customHeight="1" x14ac:dyDescent="0.2">
      <c r="A68" s="53" t="s">
        <v>225</v>
      </c>
      <c r="B68" s="54" t="s">
        <v>36</v>
      </c>
      <c r="C68" s="55">
        <v>57841.318369999994</v>
      </c>
      <c r="D68" s="55">
        <v>1E-4</v>
      </c>
      <c r="E68" s="22">
        <f>+(C68-C$7)/C$8</f>
        <v>39103.884481660818</v>
      </c>
      <c r="F68" s="22">
        <f t="shared" si="1"/>
        <v>39104</v>
      </c>
      <c r="G68" s="22">
        <f>+C68-(C$7+F68*C$8)</f>
        <v>-8.1693040003301576E-2</v>
      </c>
      <c r="J68" s="22">
        <f>+G68</f>
        <v>-8.1693040003301576E-2</v>
      </c>
      <c r="O68" s="22">
        <f ca="1">+C$11+C$12*$F68</f>
        <v>-8.0023662544495666E-2</v>
      </c>
      <c r="Q68" s="47">
        <f>+C68-15018.5</f>
        <v>42822.818369999994</v>
      </c>
    </row>
    <row r="69" spans="1:17" s="22" customFormat="1" ht="12.95" customHeight="1" x14ac:dyDescent="0.2">
      <c r="B69" s="31"/>
      <c r="C69" s="48"/>
      <c r="D69" s="48"/>
    </row>
    <row r="70" spans="1:17" s="22" customFormat="1" ht="12.95" customHeight="1" x14ac:dyDescent="0.2">
      <c r="B70" s="31"/>
      <c r="C70" s="48"/>
      <c r="D70" s="48"/>
    </row>
    <row r="71" spans="1:17" s="22" customFormat="1" ht="12.95" customHeight="1" x14ac:dyDescent="0.2">
      <c r="B71" s="31"/>
      <c r="C71" s="48"/>
      <c r="D71" s="48"/>
    </row>
    <row r="72" spans="1:17" s="22" customFormat="1" ht="12.95" customHeight="1" x14ac:dyDescent="0.2">
      <c r="B72" s="31"/>
      <c r="C72" s="48"/>
      <c r="D72" s="48"/>
    </row>
    <row r="73" spans="1:17" s="22" customFormat="1" ht="12.95" customHeight="1" x14ac:dyDescent="0.2">
      <c r="B73" s="31"/>
      <c r="C73" s="48"/>
      <c r="D73" s="48"/>
    </row>
    <row r="74" spans="1:17" s="22" customFormat="1" ht="12.95" customHeight="1" x14ac:dyDescent="0.2">
      <c r="B74" s="31"/>
      <c r="C74" s="48"/>
      <c r="D74" s="48"/>
    </row>
    <row r="75" spans="1:17" s="22" customFormat="1" ht="12.95" customHeight="1" x14ac:dyDescent="0.2">
      <c r="B75" s="31"/>
      <c r="C75" s="48"/>
      <c r="D75" s="48"/>
    </row>
    <row r="76" spans="1:17" s="22" customFormat="1" ht="12.95" customHeight="1" x14ac:dyDescent="0.2">
      <c r="B76" s="31"/>
      <c r="C76" s="48"/>
      <c r="D76" s="48"/>
    </row>
    <row r="77" spans="1:17" s="22" customFormat="1" ht="12.95" customHeight="1" x14ac:dyDescent="0.2">
      <c r="B77" s="31"/>
      <c r="C77" s="48"/>
      <c r="D77" s="48"/>
    </row>
    <row r="78" spans="1:17" s="22" customFormat="1" ht="12.95" customHeight="1" x14ac:dyDescent="0.2">
      <c r="B78" s="31"/>
      <c r="C78" s="48"/>
      <c r="D78" s="48"/>
    </row>
    <row r="79" spans="1:17" s="22" customFormat="1" ht="12.95" customHeight="1" x14ac:dyDescent="0.2">
      <c r="B79" s="31"/>
      <c r="C79" s="48"/>
      <c r="D79" s="48"/>
    </row>
    <row r="80" spans="1:17" s="22" customFormat="1" ht="12.95" customHeight="1" x14ac:dyDescent="0.2">
      <c r="B80" s="31"/>
      <c r="C80" s="48"/>
      <c r="D80" s="48"/>
    </row>
    <row r="81" spans="2:4" s="22" customFormat="1" ht="12.95" customHeight="1" x14ac:dyDescent="0.2">
      <c r="B81" s="31"/>
      <c r="C81" s="48"/>
      <c r="D81" s="48"/>
    </row>
    <row r="82" spans="2:4" s="22" customFormat="1" ht="12.95" customHeight="1" x14ac:dyDescent="0.2">
      <c r="B82" s="31"/>
      <c r="C82" s="48"/>
      <c r="D82" s="48"/>
    </row>
    <row r="83" spans="2:4" s="22" customFormat="1" ht="12.95" customHeight="1" x14ac:dyDescent="0.2">
      <c r="B83" s="31"/>
      <c r="C83" s="48"/>
      <c r="D83" s="48"/>
    </row>
    <row r="84" spans="2:4" s="22" customFormat="1" ht="12.95" customHeight="1" x14ac:dyDescent="0.2">
      <c r="B84" s="31"/>
      <c r="C84" s="48"/>
      <c r="D84" s="48"/>
    </row>
    <row r="85" spans="2:4" s="22" customFormat="1" ht="12.95" customHeight="1" x14ac:dyDescent="0.2">
      <c r="B85" s="31"/>
      <c r="C85" s="48"/>
      <c r="D85" s="48"/>
    </row>
    <row r="86" spans="2:4" s="22" customFormat="1" ht="12.95" customHeight="1" x14ac:dyDescent="0.2">
      <c r="B86" s="31"/>
      <c r="C86" s="48"/>
      <c r="D86" s="48"/>
    </row>
    <row r="87" spans="2:4" s="22" customFormat="1" ht="12.95" customHeight="1" x14ac:dyDescent="0.2">
      <c r="B87" s="31"/>
      <c r="C87" s="48"/>
      <c r="D87" s="48"/>
    </row>
    <row r="88" spans="2:4" s="22" customFormat="1" ht="12.95" customHeight="1" x14ac:dyDescent="0.2">
      <c r="B88" s="31"/>
      <c r="C88" s="48"/>
      <c r="D88" s="48"/>
    </row>
    <row r="89" spans="2:4" s="22" customFormat="1" ht="12.95" customHeight="1" x14ac:dyDescent="0.2">
      <c r="B89" s="31"/>
      <c r="C89" s="48"/>
      <c r="D89" s="48"/>
    </row>
    <row r="90" spans="2:4" s="22" customFormat="1" ht="12.95" customHeight="1" x14ac:dyDescent="0.2">
      <c r="B90" s="31"/>
      <c r="C90" s="48"/>
      <c r="D90" s="48"/>
    </row>
    <row r="91" spans="2:4" s="22" customFormat="1" ht="12.95" customHeight="1" x14ac:dyDescent="0.2">
      <c r="B91" s="31"/>
      <c r="C91" s="48"/>
      <c r="D91" s="48"/>
    </row>
    <row r="92" spans="2:4" s="22" customFormat="1" ht="12.95" customHeight="1" x14ac:dyDescent="0.2">
      <c r="B92" s="31"/>
      <c r="C92" s="48"/>
      <c r="D92" s="48"/>
    </row>
    <row r="93" spans="2:4" s="22" customFormat="1" ht="12.95" customHeight="1" x14ac:dyDescent="0.2">
      <c r="B93" s="31"/>
      <c r="C93" s="48"/>
      <c r="D93" s="48"/>
    </row>
    <row r="94" spans="2:4" s="22" customFormat="1" ht="12.95" customHeight="1" x14ac:dyDescent="0.2">
      <c r="B94" s="31"/>
      <c r="C94" s="48"/>
      <c r="D94" s="48"/>
    </row>
    <row r="95" spans="2:4" s="22" customFormat="1" ht="12.95" customHeight="1" x14ac:dyDescent="0.2">
      <c r="C95" s="48"/>
      <c r="D95" s="48"/>
    </row>
    <row r="96" spans="2:4" s="22" customFormat="1" ht="12.95" customHeight="1" x14ac:dyDescent="0.2">
      <c r="C96" s="48"/>
      <c r="D96" s="48"/>
    </row>
    <row r="97" spans="3:4" s="22" customFormat="1" ht="12.95" customHeight="1" x14ac:dyDescent="0.2">
      <c r="C97" s="48"/>
      <c r="D97" s="48"/>
    </row>
    <row r="98" spans="3:4" s="22" customFormat="1" ht="12.95" customHeight="1" x14ac:dyDescent="0.2">
      <c r="C98" s="48"/>
      <c r="D98" s="48"/>
    </row>
    <row r="99" spans="3:4" s="22" customFormat="1" ht="12.95" customHeight="1" x14ac:dyDescent="0.2">
      <c r="C99" s="48"/>
      <c r="D99" s="48"/>
    </row>
    <row r="100" spans="3:4" s="22" customFormat="1" ht="12.95" customHeight="1" x14ac:dyDescent="0.2">
      <c r="C100" s="48"/>
      <c r="D100" s="48"/>
    </row>
    <row r="101" spans="3:4" s="22" customFormat="1" ht="12.95" customHeight="1" x14ac:dyDescent="0.2">
      <c r="C101" s="48"/>
      <c r="D101" s="48"/>
    </row>
    <row r="102" spans="3:4" s="22" customFormat="1" ht="12.95" customHeight="1" x14ac:dyDescent="0.2">
      <c r="C102" s="48"/>
      <c r="D102" s="48"/>
    </row>
    <row r="103" spans="3:4" s="22" customFormat="1" ht="12.95" customHeight="1" x14ac:dyDescent="0.2">
      <c r="C103" s="48"/>
      <c r="D103" s="48"/>
    </row>
    <row r="104" spans="3:4" s="22" customFormat="1" ht="12.95" customHeight="1" x14ac:dyDescent="0.2">
      <c r="C104" s="48"/>
      <c r="D104" s="48"/>
    </row>
    <row r="105" spans="3:4" s="22" customFormat="1" ht="12.95" customHeight="1" x14ac:dyDescent="0.2">
      <c r="C105" s="48"/>
      <c r="D105" s="48"/>
    </row>
    <row r="106" spans="3:4" s="22" customFormat="1" ht="12.95" customHeight="1" x14ac:dyDescent="0.2">
      <c r="C106" s="48"/>
      <c r="D106" s="48"/>
    </row>
    <row r="107" spans="3:4" s="22" customFormat="1" ht="12.95" customHeight="1" x14ac:dyDescent="0.2">
      <c r="C107" s="48"/>
      <c r="D107" s="48"/>
    </row>
    <row r="108" spans="3:4" s="22" customFormat="1" ht="12.95" customHeight="1" x14ac:dyDescent="0.2">
      <c r="C108" s="48"/>
      <c r="D108" s="48"/>
    </row>
    <row r="109" spans="3:4" s="22" customFormat="1" ht="12.95" customHeight="1" x14ac:dyDescent="0.2">
      <c r="C109" s="48"/>
      <c r="D109" s="48"/>
    </row>
    <row r="110" spans="3:4" s="22" customFormat="1" ht="12.95" customHeight="1" x14ac:dyDescent="0.2">
      <c r="C110" s="48"/>
      <c r="D110" s="48"/>
    </row>
    <row r="111" spans="3:4" s="22" customFormat="1" ht="12.95" customHeight="1" x14ac:dyDescent="0.2">
      <c r="C111" s="48"/>
      <c r="D111" s="48"/>
    </row>
    <row r="112" spans="3:4" s="22" customFormat="1" ht="12.95" customHeight="1" x14ac:dyDescent="0.2">
      <c r="C112" s="48"/>
      <c r="D112" s="48"/>
    </row>
    <row r="113" spans="3:4" s="22" customFormat="1" ht="12.95" customHeight="1" x14ac:dyDescent="0.2">
      <c r="C113" s="48"/>
      <c r="D113" s="48"/>
    </row>
    <row r="114" spans="3:4" s="22" customFormat="1" ht="12.95" customHeight="1" x14ac:dyDescent="0.2">
      <c r="C114" s="48"/>
      <c r="D114" s="48"/>
    </row>
    <row r="115" spans="3:4" s="22" customFormat="1" ht="12.95" customHeight="1" x14ac:dyDescent="0.2">
      <c r="C115" s="48"/>
      <c r="D115" s="48"/>
    </row>
    <row r="116" spans="3:4" s="22" customFormat="1" ht="12.95" customHeight="1" x14ac:dyDescent="0.2">
      <c r="C116" s="48"/>
      <c r="D116" s="48"/>
    </row>
    <row r="117" spans="3:4" s="22" customFormat="1" ht="12.95" customHeight="1" x14ac:dyDescent="0.2">
      <c r="C117" s="48"/>
      <c r="D117" s="48"/>
    </row>
    <row r="118" spans="3:4" s="22" customFormat="1" ht="12.95" customHeight="1" x14ac:dyDescent="0.2">
      <c r="C118" s="48"/>
      <c r="D118" s="48"/>
    </row>
    <row r="119" spans="3:4" s="22" customFormat="1" ht="12.95" customHeight="1" x14ac:dyDescent="0.2">
      <c r="C119" s="48"/>
      <c r="D119" s="48"/>
    </row>
    <row r="120" spans="3:4" s="22" customFormat="1" ht="12.95" customHeight="1" x14ac:dyDescent="0.2">
      <c r="C120" s="48"/>
      <c r="D120" s="48"/>
    </row>
    <row r="121" spans="3:4" s="22" customFormat="1" ht="12.95" customHeight="1" x14ac:dyDescent="0.2">
      <c r="C121" s="48"/>
      <c r="D121" s="48"/>
    </row>
    <row r="122" spans="3:4" s="22" customFormat="1" ht="12.95" customHeight="1" x14ac:dyDescent="0.2">
      <c r="C122" s="48"/>
      <c r="D122" s="48"/>
    </row>
    <row r="123" spans="3:4" s="22" customFormat="1" ht="12.95" customHeight="1" x14ac:dyDescent="0.2">
      <c r="C123" s="48"/>
      <c r="D123" s="48"/>
    </row>
    <row r="124" spans="3:4" s="22" customFormat="1" ht="12.95" customHeight="1" x14ac:dyDescent="0.2">
      <c r="C124" s="48"/>
      <c r="D124" s="48"/>
    </row>
    <row r="125" spans="3:4" s="22" customFormat="1" ht="12.95" customHeight="1" x14ac:dyDescent="0.2">
      <c r="C125" s="48"/>
      <c r="D125" s="48"/>
    </row>
    <row r="126" spans="3:4" s="22" customFormat="1" ht="12.95" customHeight="1" x14ac:dyDescent="0.2">
      <c r="C126" s="48"/>
      <c r="D126" s="48"/>
    </row>
    <row r="127" spans="3:4" s="22" customFormat="1" ht="12.95" customHeight="1" x14ac:dyDescent="0.2">
      <c r="C127" s="48"/>
      <c r="D127" s="48"/>
    </row>
    <row r="128" spans="3:4" s="22" customFormat="1" ht="12.95" customHeight="1" x14ac:dyDescent="0.2">
      <c r="C128" s="48"/>
      <c r="D128" s="48"/>
    </row>
    <row r="129" spans="3:4" s="22" customFormat="1" ht="12.95" customHeight="1" x14ac:dyDescent="0.2">
      <c r="C129" s="48"/>
      <c r="D129" s="48"/>
    </row>
    <row r="130" spans="3:4" s="22" customFormat="1" ht="12.95" customHeight="1" x14ac:dyDescent="0.2">
      <c r="C130" s="48"/>
      <c r="D130" s="48"/>
    </row>
    <row r="131" spans="3:4" s="22" customFormat="1" ht="12.95" customHeight="1" x14ac:dyDescent="0.2">
      <c r="C131" s="48"/>
      <c r="D131" s="48"/>
    </row>
    <row r="132" spans="3:4" s="22" customFormat="1" ht="12.95" customHeight="1" x14ac:dyDescent="0.2">
      <c r="C132" s="48"/>
      <c r="D132" s="48"/>
    </row>
    <row r="133" spans="3:4" s="22" customFormat="1" ht="12.95" customHeight="1" x14ac:dyDescent="0.2">
      <c r="C133" s="48"/>
      <c r="D133" s="48"/>
    </row>
    <row r="134" spans="3:4" s="22" customFormat="1" ht="12.95" customHeight="1" x14ac:dyDescent="0.2">
      <c r="C134" s="48"/>
      <c r="D134" s="48"/>
    </row>
    <row r="135" spans="3:4" s="22" customFormat="1" ht="12.95" customHeight="1" x14ac:dyDescent="0.2">
      <c r="C135" s="48"/>
      <c r="D135" s="48"/>
    </row>
    <row r="136" spans="3:4" s="22" customFormat="1" ht="12.95" customHeight="1" x14ac:dyDescent="0.2">
      <c r="C136" s="48"/>
      <c r="D136" s="48"/>
    </row>
    <row r="137" spans="3:4" s="22" customFormat="1" ht="12.95" customHeight="1" x14ac:dyDescent="0.2">
      <c r="C137" s="48"/>
      <c r="D137" s="48"/>
    </row>
    <row r="138" spans="3:4" s="22" customFormat="1" ht="12.95" customHeight="1" x14ac:dyDescent="0.2">
      <c r="C138" s="48"/>
      <c r="D138" s="48"/>
    </row>
    <row r="139" spans="3:4" s="22" customFormat="1" ht="12.95" customHeight="1" x14ac:dyDescent="0.2">
      <c r="C139" s="48"/>
      <c r="D139" s="48"/>
    </row>
    <row r="140" spans="3:4" s="22" customFormat="1" ht="12.95" customHeight="1" x14ac:dyDescent="0.2">
      <c r="C140" s="48"/>
      <c r="D140" s="48"/>
    </row>
    <row r="141" spans="3:4" s="22" customFormat="1" ht="12.95" customHeight="1" x14ac:dyDescent="0.2">
      <c r="C141" s="48"/>
      <c r="D141" s="48"/>
    </row>
    <row r="142" spans="3:4" s="22" customFormat="1" ht="12.95" customHeight="1" x14ac:dyDescent="0.2">
      <c r="C142" s="48"/>
      <c r="D142" s="48"/>
    </row>
    <row r="143" spans="3:4" s="22" customFormat="1" ht="12.95" customHeight="1" x14ac:dyDescent="0.2">
      <c r="C143" s="48"/>
      <c r="D143" s="48"/>
    </row>
    <row r="144" spans="3:4" s="22" customFormat="1" ht="12.95" customHeight="1" x14ac:dyDescent="0.2">
      <c r="C144" s="48"/>
      <c r="D144" s="48"/>
    </row>
    <row r="145" spans="3:4" s="22" customFormat="1" ht="12.95" customHeight="1" x14ac:dyDescent="0.2">
      <c r="C145" s="48"/>
      <c r="D145" s="48"/>
    </row>
    <row r="146" spans="3:4" s="22" customFormat="1" ht="12.95" customHeight="1" x14ac:dyDescent="0.2">
      <c r="C146" s="48"/>
      <c r="D146" s="48"/>
    </row>
    <row r="147" spans="3:4" s="22" customFormat="1" ht="12.95" customHeight="1" x14ac:dyDescent="0.2">
      <c r="C147" s="48"/>
      <c r="D147" s="48"/>
    </row>
    <row r="148" spans="3:4" s="22" customFormat="1" ht="12.95" customHeight="1" x14ac:dyDescent="0.2">
      <c r="C148" s="48"/>
      <c r="D148" s="48"/>
    </row>
    <row r="149" spans="3:4" s="22" customFormat="1" ht="12.95" customHeight="1" x14ac:dyDescent="0.2">
      <c r="C149" s="48"/>
      <c r="D149" s="48"/>
    </row>
    <row r="150" spans="3:4" s="22" customFormat="1" ht="12.95" customHeight="1" x14ac:dyDescent="0.2">
      <c r="C150" s="48"/>
      <c r="D150" s="48"/>
    </row>
    <row r="151" spans="3:4" s="22" customFormat="1" ht="12.95" customHeight="1" x14ac:dyDescent="0.2">
      <c r="C151" s="48"/>
      <c r="D151" s="48"/>
    </row>
    <row r="152" spans="3:4" s="22" customFormat="1" ht="12.95" customHeight="1" x14ac:dyDescent="0.2">
      <c r="C152" s="48"/>
      <c r="D152" s="48"/>
    </row>
    <row r="153" spans="3:4" s="22" customFormat="1" ht="12.95" customHeight="1" x14ac:dyDescent="0.2">
      <c r="C153" s="48"/>
      <c r="D153" s="48"/>
    </row>
    <row r="154" spans="3:4" s="22" customFormat="1" ht="12.95" customHeight="1" x14ac:dyDescent="0.2">
      <c r="C154" s="48"/>
      <c r="D154" s="48"/>
    </row>
    <row r="155" spans="3:4" s="22" customFormat="1" ht="12.95" customHeight="1" x14ac:dyDescent="0.2">
      <c r="C155" s="48"/>
      <c r="D155" s="48"/>
    </row>
    <row r="156" spans="3:4" s="22" customFormat="1" ht="12.95" customHeight="1" x14ac:dyDescent="0.2">
      <c r="C156" s="48"/>
      <c r="D156" s="48"/>
    </row>
    <row r="157" spans="3:4" s="22" customFormat="1" ht="12.95" customHeight="1" x14ac:dyDescent="0.2">
      <c r="C157" s="48"/>
      <c r="D157" s="48"/>
    </row>
    <row r="158" spans="3:4" s="22" customFormat="1" ht="12.95" customHeight="1" x14ac:dyDescent="0.2">
      <c r="C158" s="48"/>
      <c r="D158" s="48"/>
    </row>
    <row r="159" spans="3:4" s="22" customFormat="1" ht="12.95" customHeight="1" x14ac:dyDescent="0.2">
      <c r="C159" s="48"/>
      <c r="D159" s="48"/>
    </row>
    <row r="160" spans="3:4" s="22" customFormat="1" ht="12.95" customHeight="1" x14ac:dyDescent="0.2">
      <c r="C160" s="48"/>
      <c r="D160" s="48"/>
    </row>
    <row r="161" spans="3:4" s="22" customFormat="1" ht="12.95" customHeight="1" x14ac:dyDescent="0.2">
      <c r="C161" s="48"/>
      <c r="D161" s="48"/>
    </row>
    <row r="162" spans="3:4" s="22" customFormat="1" ht="12.95" customHeight="1" x14ac:dyDescent="0.2">
      <c r="C162" s="48"/>
      <c r="D162" s="48"/>
    </row>
    <row r="163" spans="3:4" s="22" customFormat="1" ht="12.95" customHeight="1" x14ac:dyDescent="0.2">
      <c r="C163" s="48"/>
      <c r="D163" s="48"/>
    </row>
    <row r="164" spans="3:4" s="22" customFormat="1" ht="12.95" customHeight="1" x14ac:dyDescent="0.2">
      <c r="C164" s="48"/>
      <c r="D164" s="48"/>
    </row>
    <row r="165" spans="3:4" s="22" customFormat="1" ht="12.95" customHeight="1" x14ac:dyDescent="0.2">
      <c r="C165" s="48"/>
      <c r="D165" s="48"/>
    </row>
    <row r="166" spans="3:4" s="22" customFormat="1" ht="12.95" customHeight="1" x14ac:dyDescent="0.2">
      <c r="C166" s="48"/>
      <c r="D166" s="48"/>
    </row>
    <row r="167" spans="3:4" s="22" customFormat="1" ht="12.95" customHeight="1" x14ac:dyDescent="0.2">
      <c r="C167" s="48"/>
      <c r="D167" s="48"/>
    </row>
    <row r="168" spans="3:4" s="22" customFormat="1" ht="12.95" customHeight="1" x14ac:dyDescent="0.2">
      <c r="C168" s="48"/>
      <c r="D168" s="48"/>
    </row>
    <row r="169" spans="3:4" s="22" customFormat="1" ht="12.95" customHeight="1" x14ac:dyDescent="0.2">
      <c r="C169" s="48"/>
      <c r="D169" s="48"/>
    </row>
    <row r="170" spans="3:4" s="22" customFormat="1" ht="12.95" customHeight="1" x14ac:dyDescent="0.2">
      <c r="C170" s="48"/>
      <c r="D170" s="48"/>
    </row>
    <row r="171" spans="3:4" s="22" customFormat="1" ht="12.95" customHeight="1" x14ac:dyDescent="0.2">
      <c r="C171" s="48"/>
      <c r="D171" s="48"/>
    </row>
    <row r="172" spans="3:4" s="22" customFormat="1" ht="12.95" customHeight="1" x14ac:dyDescent="0.2">
      <c r="C172" s="48"/>
      <c r="D172" s="48"/>
    </row>
    <row r="173" spans="3:4" s="22" customFormat="1" ht="12.95" customHeight="1" x14ac:dyDescent="0.2">
      <c r="C173" s="48"/>
      <c r="D173" s="48"/>
    </row>
    <row r="174" spans="3:4" s="22" customFormat="1" ht="12.95" customHeight="1" x14ac:dyDescent="0.2">
      <c r="C174" s="48"/>
      <c r="D174" s="48"/>
    </row>
    <row r="175" spans="3:4" s="22" customFormat="1" ht="12.95" customHeight="1" x14ac:dyDescent="0.2">
      <c r="C175" s="48"/>
      <c r="D175" s="48"/>
    </row>
    <row r="176" spans="3:4" s="22" customFormat="1" ht="12.95" customHeight="1" x14ac:dyDescent="0.2">
      <c r="C176" s="48"/>
      <c r="D176" s="48"/>
    </row>
    <row r="177" spans="3:4" s="22" customFormat="1" ht="12.95" customHeight="1" x14ac:dyDescent="0.2">
      <c r="C177" s="48"/>
      <c r="D177" s="48"/>
    </row>
    <row r="178" spans="3:4" s="22" customFormat="1" ht="12.95" customHeight="1" x14ac:dyDescent="0.2">
      <c r="C178" s="48"/>
      <c r="D178" s="48"/>
    </row>
    <row r="179" spans="3:4" s="22" customFormat="1" ht="12.95" customHeight="1" x14ac:dyDescent="0.2">
      <c r="C179" s="48"/>
      <c r="D179" s="48"/>
    </row>
    <row r="180" spans="3:4" s="22" customFormat="1" ht="12.95" customHeight="1" x14ac:dyDescent="0.2">
      <c r="C180" s="48"/>
      <c r="D180" s="48"/>
    </row>
    <row r="181" spans="3:4" s="22" customFormat="1" ht="12.95" customHeight="1" x14ac:dyDescent="0.2">
      <c r="C181" s="48"/>
      <c r="D181" s="48"/>
    </row>
    <row r="182" spans="3:4" s="22" customFormat="1" ht="12.95" customHeight="1" x14ac:dyDescent="0.2">
      <c r="C182" s="48"/>
      <c r="D182" s="48"/>
    </row>
    <row r="183" spans="3:4" s="22" customFormat="1" ht="12.95" customHeight="1" x14ac:dyDescent="0.2">
      <c r="C183" s="48"/>
      <c r="D183" s="48"/>
    </row>
    <row r="184" spans="3:4" s="22" customFormat="1" ht="12.95" customHeight="1" x14ac:dyDescent="0.2">
      <c r="C184" s="48"/>
      <c r="D184" s="48"/>
    </row>
    <row r="185" spans="3:4" s="22" customFormat="1" ht="12.95" customHeight="1" x14ac:dyDescent="0.2">
      <c r="C185" s="48"/>
      <c r="D185" s="48"/>
    </row>
    <row r="186" spans="3:4" s="22" customFormat="1" ht="12.95" customHeight="1" x14ac:dyDescent="0.2">
      <c r="C186" s="48"/>
      <c r="D186" s="48"/>
    </row>
    <row r="187" spans="3:4" s="22" customFormat="1" ht="12.95" customHeight="1" x14ac:dyDescent="0.2">
      <c r="C187" s="48"/>
      <c r="D187" s="48"/>
    </row>
    <row r="188" spans="3:4" s="22" customFormat="1" ht="12.95" customHeight="1" x14ac:dyDescent="0.2">
      <c r="C188" s="48"/>
      <c r="D188" s="48"/>
    </row>
    <row r="189" spans="3:4" s="22" customFormat="1" ht="12.95" customHeight="1" x14ac:dyDescent="0.2">
      <c r="C189" s="48"/>
      <c r="D189" s="48"/>
    </row>
    <row r="190" spans="3:4" s="22" customFormat="1" ht="12.95" customHeight="1" x14ac:dyDescent="0.2">
      <c r="C190" s="48"/>
      <c r="D190" s="48"/>
    </row>
    <row r="191" spans="3:4" s="22" customFormat="1" ht="12.95" customHeight="1" x14ac:dyDescent="0.2">
      <c r="C191" s="48"/>
      <c r="D191" s="48"/>
    </row>
    <row r="192" spans="3:4" s="22" customFormat="1" ht="12.95" customHeight="1" x14ac:dyDescent="0.2">
      <c r="C192" s="48"/>
      <c r="D192" s="48"/>
    </row>
    <row r="193" spans="3:4" s="22" customFormat="1" ht="12.95" customHeight="1" x14ac:dyDescent="0.2">
      <c r="C193" s="48"/>
      <c r="D193" s="48"/>
    </row>
    <row r="194" spans="3:4" s="22" customFormat="1" ht="12.95" customHeight="1" x14ac:dyDescent="0.2">
      <c r="C194" s="48"/>
      <c r="D194" s="48"/>
    </row>
    <row r="195" spans="3:4" s="22" customFormat="1" ht="12.95" customHeight="1" x14ac:dyDescent="0.2">
      <c r="C195" s="48"/>
      <c r="D195" s="48"/>
    </row>
    <row r="196" spans="3:4" s="22" customFormat="1" ht="12.95" customHeight="1" x14ac:dyDescent="0.2">
      <c r="C196" s="48"/>
      <c r="D196" s="48"/>
    </row>
    <row r="197" spans="3:4" s="22" customFormat="1" ht="12.95" customHeight="1" x14ac:dyDescent="0.2">
      <c r="C197" s="48"/>
      <c r="D197" s="48"/>
    </row>
    <row r="198" spans="3:4" s="22" customFormat="1" ht="12.95" customHeight="1" x14ac:dyDescent="0.2">
      <c r="C198" s="48"/>
      <c r="D198" s="48"/>
    </row>
    <row r="199" spans="3:4" s="22" customFormat="1" ht="12.95" customHeight="1" x14ac:dyDescent="0.2">
      <c r="C199" s="48"/>
      <c r="D199" s="48"/>
    </row>
    <row r="200" spans="3:4" s="22" customFormat="1" ht="12.95" customHeight="1" x14ac:dyDescent="0.2">
      <c r="C200" s="48"/>
      <c r="D200" s="48"/>
    </row>
    <row r="201" spans="3:4" s="22" customFormat="1" ht="12.95" customHeight="1" x14ac:dyDescent="0.2">
      <c r="C201" s="48"/>
      <c r="D201" s="48"/>
    </row>
    <row r="202" spans="3:4" s="22" customFormat="1" ht="12.95" customHeight="1" x14ac:dyDescent="0.2">
      <c r="C202" s="48"/>
      <c r="D202" s="48"/>
    </row>
    <row r="203" spans="3:4" s="22" customFormat="1" ht="12.95" customHeight="1" x14ac:dyDescent="0.2">
      <c r="C203" s="48"/>
      <c r="D203" s="48"/>
    </row>
    <row r="204" spans="3:4" s="22" customFormat="1" ht="12.95" customHeight="1" x14ac:dyDescent="0.2">
      <c r="C204" s="48"/>
      <c r="D204" s="48"/>
    </row>
    <row r="205" spans="3:4" s="22" customFormat="1" ht="12.95" customHeight="1" x14ac:dyDescent="0.2">
      <c r="C205" s="48"/>
      <c r="D205" s="48"/>
    </row>
    <row r="206" spans="3:4" s="22" customFormat="1" ht="12.95" customHeight="1" x14ac:dyDescent="0.2">
      <c r="C206" s="48"/>
      <c r="D206" s="48"/>
    </row>
    <row r="207" spans="3:4" s="22" customFormat="1" ht="12.95" customHeight="1" x14ac:dyDescent="0.2">
      <c r="C207" s="48"/>
      <c r="D207" s="48"/>
    </row>
    <row r="208" spans="3:4" s="22" customFormat="1" ht="12.95" customHeight="1" x14ac:dyDescent="0.2">
      <c r="C208" s="48"/>
      <c r="D208" s="48"/>
    </row>
    <row r="209" spans="3:4" s="22" customFormat="1" ht="12.95" customHeight="1" x14ac:dyDescent="0.2">
      <c r="C209" s="48"/>
      <c r="D209" s="48"/>
    </row>
    <row r="210" spans="3:4" s="22" customFormat="1" ht="12.95" customHeight="1" x14ac:dyDescent="0.2">
      <c r="C210" s="48"/>
      <c r="D210" s="48"/>
    </row>
    <row r="211" spans="3:4" s="22" customFormat="1" ht="12.95" customHeight="1" x14ac:dyDescent="0.2">
      <c r="C211" s="48"/>
      <c r="D211" s="48"/>
    </row>
    <row r="212" spans="3:4" s="22" customFormat="1" ht="12.95" customHeight="1" x14ac:dyDescent="0.2">
      <c r="C212" s="48"/>
      <c r="D212" s="48"/>
    </row>
    <row r="213" spans="3:4" s="22" customFormat="1" ht="12.95" customHeight="1" x14ac:dyDescent="0.2">
      <c r="C213" s="48"/>
      <c r="D213" s="48"/>
    </row>
    <row r="214" spans="3:4" s="22" customFormat="1" ht="12.95" customHeight="1" x14ac:dyDescent="0.2">
      <c r="C214" s="48"/>
      <c r="D214" s="48"/>
    </row>
    <row r="215" spans="3:4" s="22" customFormat="1" ht="12.95" customHeight="1" x14ac:dyDescent="0.2">
      <c r="C215" s="48"/>
      <c r="D215" s="48"/>
    </row>
    <row r="216" spans="3:4" s="22" customFormat="1" ht="12.95" customHeight="1" x14ac:dyDescent="0.2">
      <c r="C216" s="48"/>
      <c r="D216" s="48"/>
    </row>
    <row r="217" spans="3:4" s="22" customFormat="1" ht="12.95" customHeight="1" x14ac:dyDescent="0.2">
      <c r="C217" s="48"/>
      <c r="D217" s="48"/>
    </row>
    <row r="218" spans="3:4" s="22" customFormat="1" ht="12.95" customHeight="1" x14ac:dyDescent="0.2">
      <c r="C218" s="48"/>
      <c r="D218" s="48"/>
    </row>
    <row r="219" spans="3:4" s="22" customFormat="1" ht="12.95" customHeight="1" x14ac:dyDescent="0.2">
      <c r="C219" s="48"/>
      <c r="D219" s="48"/>
    </row>
    <row r="220" spans="3:4" s="22" customFormat="1" ht="12.95" customHeight="1" x14ac:dyDescent="0.2">
      <c r="C220" s="48"/>
      <c r="D220" s="48"/>
    </row>
    <row r="221" spans="3:4" s="22" customFormat="1" ht="12.95" customHeight="1" x14ac:dyDescent="0.2">
      <c r="C221" s="48"/>
      <c r="D221" s="48"/>
    </row>
    <row r="222" spans="3:4" s="22" customFormat="1" ht="12.95" customHeight="1" x14ac:dyDescent="0.2">
      <c r="C222" s="48"/>
      <c r="D222" s="48"/>
    </row>
    <row r="223" spans="3:4" s="22" customFormat="1" ht="12.95" customHeight="1" x14ac:dyDescent="0.2">
      <c r="C223" s="48"/>
      <c r="D223" s="48"/>
    </row>
    <row r="224" spans="3:4" s="22" customFormat="1" ht="12.95" customHeight="1" x14ac:dyDescent="0.2">
      <c r="C224" s="48"/>
      <c r="D224" s="48"/>
    </row>
    <row r="225" spans="3:4" s="22" customFormat="1" ht="12.95" customHeight="1" x14ac:dyDescent="0.2">
      <c r="C225" s="48"/>
      <c r="D225" s="48"/>
    </row>
    <row r="226" spans="3:4" s="22" customFormat="1" ht="12.95" customHeight="1" x14ac:dyDescent="0.2">
      <c r="C226" s="48"/>
      <c r="D226" s="48"/>
    </row>
    <row r="227" spans="3:4" s="22" customFormat="1" ht="12.95" customHeight="1" x14ac:dyDescent="0.2">
      <c r="C227" s="48"/>
      <c r="D227" s="48"/>
    </row>
    <row r="228" spans="3:4" s="22" customFormat="1" ht="12.95" customHeight="1" x14ac:dyDescent="0.2">
      <c r="C228" s="48"/>
      <c r="D228" s="48"/>
    </row>
    <row r="229" spans="3:4" s="22" customFormat="1" ht="12.95" customHeight="1" x14ac:dyDescent="0.2">
      <c r="C229" s="48"/>
      <c r="D229" s="48"/>
    </row>
    <row r="230" spans="3:4" s="22" customFormat="1" ht="12.95" customHeight="1" x14ac:dyDescent="0.2">
      <c r="C230" s="48"/>
      <c r="D230" s="48"/>
    </row>
    <row r="231" spans="3:4" s="22" customFormat="1" ht="12.95" customHeight="1" x14ac:dyDescent="0.2">
      <c r="C231" s="48"/>
      <c r="D231" s="48"/>
    </row>
    <row r="232" spans="3:4" s="22" customFormat="1" ht="12.95" customHeight="1" x14ac:dyDescent="0.2">
      <c r="C232" s="48"/>
      <c r="D232" s="48"/>
    </row>
    <row r="233" spans="3:4" s="22" customFormat="1" ht="12.95" customHeight="1" x14ac:dyDescent="0.2">
      <c r="C233" s="48"/>
      <c r="D233" s="48"/>
    </row>
    <row r="234" spans="3:4" s="22" customFormat="1" ht="12.95" customHeight="1" x14ac:dyDescent="0.2">
      <c r="C234" s="48"/>
      <c r="D234" s="48"/>
    </row>
    <row r="235" spans="3:4" s="22" customFormat="1" ht="12.95" customHeight="1" x14ac:dyDescent="0.2">
      <c r="C235" s="48"/>
      <c r="D235" s="48"/>
    </row>
    <row r="236" spans="3:4" s="22" customFormat="1" ht="12.95" customHeight="1" x14ac:dyDescent="0.2">
      <c r="C236" s="48"/>
      <c r="D236" s="48"/>
    </row>
    <row r="237" spans="3:4" s="22" customFormat="1" ht="12.95" customHeight="1" x14ac:dyDescent="0.2">
      <c r="C237" s="48"/>
      <c r="D237" s="48"/>
    </row>
    <row r="238" spans="3:4" s="22" customFormat="1" ht="12.95" customHeight="1" x14ac:dyDescent="0.2">
      <c r="C238" s="48"/>
      <c r="D238" s="48"/>
    </row>
    <row r="239" spans="3:4" s="22" customFormat="1" ht="12.95" customHeight="1" x14ac:dyDescent="0.2">
      <c r="C239" s="48"/>
      <c r="D239" s="48"/>
    </row>
    <row r="240" spans="3:4" s="22" customFormat="1" ht="12.95" customHeight="1" x14ac:dyDescent="0.2">
      <c r="C240" s="48"/>
      <c r="D240" s="48"/>
    </row>
    <row r="241" spans="3:4" s="22" customFormat="1" ht="12.95" customHeight="1" x14ac:dyDescent="0.2">
      <c r="C241" s="48"/>
      <c r="D241" s="48"/>
    </row>
    <row r="242" spans="3:4" s="22" customFormat="1" ht="12.95" customHeight="1" x14ac:dyDescent="0.2">
      <c r="C242" s="48"/>
      <c r="D242" s="48"/>
    </row>
    <row r="243" spans="3:4" s="22" customFormat="1" ht="12.95" customHeight="1" x14ac:dyDescent="0.2">
      <c r="C243" s="48"/>
      <c r="D243" s="48"/>
    </row>
    <row r="244" spans="3:4" s="22" customFormat="1" ht="12.95" customHeight="1" x14ac:dyDescent="0.2">
      <c r="C244" s="48"/>
      <c r="D244" s="48"/>
    </row>
    <row r="245" spans="3:4" s="22" customFormat="1" ht="12.95" customHeight="1" x14ac:dyDescent="0.2">
      <c r="C245" s="48"/>
      <c r="D245" s="48"/>
    </row>
    <row r="246" spans="3:4" s="22" customFormat="1" ht="12.95" customHeight="1" x14ac:dyDescent="0.2">
      <c r="C246" s="48"/>
      <c r="D246" s="48"/>
    </row>
    <row r="247" spans="3:4" s="22" customFormat="1" ht="12.95" customHeight="1" x14ac:dyDescent="0.2">
      <c r="C247" s="48"/>
      <c r="D247" s="48"/>
    </row>
    <row r="248" spans="3:4" s="22" customFormat="1" ht="12.95" customHeight="1" x14ac:dyDescent="0.2">
      <c r="C248" s="48"/>
      <c r="D248" s="48"/>
    </row>
    <row r="249" spans="3:4" s="22" customFormat="1" ht="12.95" customHeight="1" x14ac:dyDescent="0.2">
      <c r="C249" s="48"/>
      <c r="D249" s="48"/>
    </row>
    <row r="250" spans="3:4" s="22" customFormat="1" ht="12.95" customHeight="1" x14ac:dyDescent="0.2">
      <c r="C250" s="48"/>
      <c r="D250" s="48"/>
    </row>
    <row r="251" spans="3:4" s="22" customFormat="1" ht="12.95" customHeight="1" x14ac:dyDescent="0.2">
      <c r="C251" s="48"/>
      <c r="D251" s="48"/>
    </row>
    <row r="252" spans="3:4" s="22" customFormat="1" ht="12.95" customHeight="1" x14ac:dyDescent="0.2">
      <c r="C252" s="48"/>
      <c r="D252" s="48"/>
    </row>
    <row r="253" spans="3:4" s="22" customFormat="1" ht="12.95" customHeight="1" x14ac:dyDescent="0.2">
      <c r="C253" s="48"/>
      <c r="D253" s="48"/>
    </row>
    <row r="254" spans="3:4" s="22" customFormat="1" ht="12.95" customHeight="1" x14ac:dyDescent="0.2">
      <c r="C254" s="48"/>
      <c r="D254" s="48"/>
    </row>
    <row r="255" spans="3:4" s="22" customFormat="1" ht="12.95" customHeight="1" x14ac:dyDescent="0.2">
      <c r="C255" s="48"/>
      <c r="D255" s="48"/>
    </row>
    <row r="256" spans="3:4" s="22" customFormat="1" ht="12.95" customHeight="1" x14ac:dyDescent="0.2">
      <c r="C256" s="48"/>
      <c r="D256" s="48"/>
    </row>
    <row r="257" spans="3:4" s="22" customFormat="1" ht="12.95" customHeight="1" x14ac:dyDescent="0.2">
      <c r="C257" s="48"/>
      <c r="D257" s="48"/>
    </row>
    <row r="258" spans="3:4" s="22" customFormat="1" ht="12.95" customHeight="1" x14ac:dyDescent="0.2">
      <c r="C258" s="48"/>
      <c r="D258" s="48"/>
    </row>
    <row r="259" spans="3:4" s="22" customFormat="1" ht="12.95" customHeight="1" x14ac:dyDescent="0.2">
      <c r="C259" s="48"/>
      <c r="D259" s="48"/>
    </row>
    <row r="260" spans="3:4" s="22" customFormat="1" ht="12.95" customHeight="1" x14ac:dyDescent="0.2">
      <c r="C260" s="48"/>
      <c r="D260" s="48"/>
    </row>
    <row r="261" spans="3:4" s="22" customFormat="1" ht="12.95" customHeight="1" x14ac:dyDescent="0.2">
      <c r="C261" s="48"/>
      <c r="D261" s="48"/>
    </row>
    <row r="262" spans="3:4" s="22" customFormat="1" ht="12.95" customHeight="1" x14ac:dyDescent="0.2">
      <c r="C262" s="48"/>
      <c r="D262" s="48"/>
    </row>
    <row r="263" spans="3:4" s="22" customFormat="1" ht="12.95" customHeight="1" x14ac:dyDescent="0.2">
      <c r="C263" s="48"/>
      <c r="D263" s="48"/>
    </row>
    <row r="264" spans="3:4" s="22" customFormat="1" ht="12.95" customHeight="1" x14ac:dyDescent="0.2">
      <c r="C264" s="48"/>
      <c r="D264" s="48"/>
    </row>
    <row r="265" spans="3:4" s="22" customFormat="1" ht="12.95" customHeight="1" x14ac:dyDescent="0.2">
      <c r="C265" s="48"/>
      <c r="D265" s="48"/>
    </row>
    <row r="266" spans="3:4" s="22" customFormat="1" ht="12.95" customHeight="1" x14ac:dyDescent="0.2">
      <c r="C266" s="48"/>
      <c r="D266" s="48"/>
    </row>
    <row r="267" spans="3:4" s="22" customFormat="1" ht="12.95" customHeight="1" x14ac:dyDescent="0.2">
      <c r="C267" s="48"/>
      <c r="D267" s="48"/>
    </row>
    <row r="268" spans="3:4" s="22" customFormat="1" ht="12.95" customHeight="1" x14ac:dyDescent="0.2">
      <c r="C268" s="48"/>
      <c r="D268" s="48"/>
    </row>
    <row r="269" spans="3:4" s="22" customFormat="1" ht="12.95" customHeight="1" x14ac:dyDescent="0.2">
      <c r="C269" s="48"/>
      <c r="D269" s="48"/>
    </row>
    <row r="270" spans="3:4" s="22" customFormat="1" ht="12.95" customHeight="1" x14ac:dyDescent="0.2">
      <c r="C270" s="48"/>
      <c r="D270" s="48"/>
    </row>
    <row r="271" spans="3:4" s="22" customFormat="1" ht="12.95" customHeight="1" x14ac:dyDescent="0.2">
      <c r="C271" s="48"/>
      <c r="D271" s="48"/>
    </row>
    <row r="272" spans="3:4" s="22" customFormat="1" ht="12.95" customHeight="1" x14ac:dyDescent="0.2">
      <c r="C272" s="48"/>
      <c r="D272" s="48"/>
    </row>
    <row r="273" spans="3:4" s="22" customFormat="1" ht="12.95" customHeight="1" x14ac:dyDescent="0.2">
      <c r="C273" s="48"/>
      <c r="D273" s="48"/>
    </row>
    <row r="274" spans="3:4" s="22" customFormat="1" ht="12.95" customHeight="1" x14ac:dyDescent="0.2">
      <c r="C274" s="48"/>
      <c r="D274" s="48"/>
    </row>
    <row r="275" spans="3:4" s="22" customFormat="1" ht="12.95" customHeight="1" x14ac:dyDescent="0.2">
      <c r="C275" s="48"/>
      <c r="D275" s="48"/>
    </row>
    <row r="276" spans="3:4" s="22" customFormat="1" ht="12.95" customHeight="1" x14ac:dyDescent="0.2">
      <c r="C276" s="48"/>
      <c r="D276" s="48"/>
    </row>
    <row r="277" spans="3:4" s="22" customFormat="1" ht="12.95" customHeight="1" x14ac:dyDescent="0.2">
      <c r="C277" s="48"/>
      <c r="D277" s="48"/>
    </row>
    <row r="278" spans="3:4" s="22" customFormat="1" ht="12.95" customHeight="1" x14ac:dyDescent="0.2">
      <c r="C278" s="48"/>
      <c r="D278" s="48"/>
    </row>
    <row r="279" spans="3:4" s="22" customFormat="1" ht="12.95" customHeight="1" x14ac:dyDescent="0.2">
      <c r="C279" s="48"/>
      <c r="D279" s="48"/>
    </row>
    <row r="280" spans="3:4" s="22" customFormat="1" ht="12.95" customHeight="1" x14ac:dyDescent="0.2">
      <c r="C280" s="48"/>
      <c r="D280" s="48"/>
    </row>
    <row r="281" spans="3:4" s="22" customFormat="1" ht="12.95" customHeight="1" x14ac:dyDescent="0.2">
      <c r="C281" s="48"/>
      <c r="D281" s="48"/>
    </row>
    <row r="282" spans="3:4" s="22" customFormat="1" ht="12.95" customHeight="1" x14ac:dyDescent="0.2">
      <c r="C282" s="48"/>
      <c r="D282" s="48"/>
    </row>
    <row r="283" spans="3:4" s="22" customFormat="1" ht="12.95" customHeight="1" x14ac:dyDescent="0.2">
      <c r="C283" s="48"/>
      <c r="D283" s="48"/>
    </row>
    <row r="284" spans="3:4" s="22" customFormat="1" ht="12.95" customHeight="1" x14ac:dyDescent="0.2">
      <c r="C284" s="48"/>
      <c r="D284" s="48"/>
    </row>
    <row r="285" spans="3:4" s="22" customFormat="1" ht="12.95" customHeight="1" x14ac:dyDescent="0.2">
      <c r="C285" s="48"/>
      <c r="D285" s="48"/>
    </row>
    <row r="286" spans="3:4" s="22" customFormat="1" ht="12.95" customHeight="1" x14ac:dyDescent="0.2">
      <c r="C286" s="48"/>
      <c r="D286" s="48"/>
    </row>
    <row r="287" spans="3:4" s="22" customFormat="1" ht="12.95" customHeight="1" x14ac:dyDescent="0.2">
      <c r="C287" s="48"/>
      <c r="D287" s="48"/>
    </row>
    <row r="288" spans="3:4" s="22" customFormat="1" ht="12.95" customHeight="1" x14ac:dyDescent="0.2">
      <c r="C288" s="48"/>
      <c r="D288" s="48"/>
    </row>
    <row r="289" spans="3:4" s="22" customFormat="1" ht="12.95" customHeight="1" x14ac:dyDescent="0.2">
      <c r="C289" s="48"/>
      <c r="D289" s="48"/>
    </row>
    <row r="290" spans="3:4" s="22" customFormat="1" ht="12.95" customHeight="1" x14ac:dyDescent="0.2">
      <c r="C290" s="48"/>
      <c r="D290" s="48"/>
    </row>
    <row r="291" spans="3:4" s="22" customFormat="1" ht="12.95" customHeight="1" x14ac:dyDescent="0.2">
      <c r="C291" s="48"/>
      <c r="D291" s="48"/>
    </row>
    <row r="292" spans="3:4" s="22" customFormat="1" ht="12.95" customHeight="1" x14ac:dyDescent="0.2">
      <c r="C292" s="48"/>
      <c r="D292" s="48"/>
    </row>
    <row r="293" spans="3:4" s="22" customFormat="1" ht="12.95" customHeight="1" x14ac:dyDescent="0.2">
      <c r="C293" s="48"/>
      <c r="D293" s="48"/>
    </row>
    <row r="294" spans="3:4" s="22" customFormat="1" ht="12.95" customHeight="1" x14ac:dyDescent="0.2">
      <c r="C294" s="48"/>
      <c r="D294" s="48"/>
    </row>
    <row r="295" spans="3:4" s="22" customFormat="1" ht="12.95" customHeight="1" x14ac:dyDescent="0.2">
      <c r="C295" s="48"/>
      <c r="D295" s="48"/>
    </row>
    <row r="296" spans="3:4" s="22" customFormat="1" ht="12.95" customHeight="1" x14ac:dyDescent="0.2">
      <c r="C296" s="48"/>
      <c r="D296" s="48"/>
    </row>
    <row r="297" spans="3:4" s="22" customFormat="1" ht="12.95" customHeight="1" x14ac:dyDescent="0.2">
      <c r="C297" s="48"/>
      <c r="D297" s="48"/>
    </row>
    <row r="298" spans="3:4" s="22" customFormat="1" ht="12.95" customHeight="1" x14ac:dyDescent="0.2">
      <c r="C298" s="48"/>
      <c r="D298" s="48"/>
    </row>
    <row r="299" spans="3:4" s="22" customFormat="1" ht="12.95" customHeight="1" x14ac:dyDescent="0.2">
      <c r="C299" s="48"/>
      <c r="D299" s="48"/>
    </row>
    <row r="300" spans="3:4" s="22" customFormat="1" ht="12.95" customHeight="1" x14ac:dyDescent="0.2">
      <c r="C300" s="48"/>
      <c r="D300" s="48"/>
    </row>
    <row r="301" spans="3:4" s="22" customFormat="1" ht="12.95" customHeight="1" x14ac:dyDescent="0.2">
      <c r="C301" s="48"/>
      <c r="D301" s="48"/>
    </row>
    <row r="302" spans="3:4" s="22" customFormat="1" ht="12.95" customHeight="1" x14ac:dyDescent="0.2">
      <c r="C302" s="48"/>
      <c r="D302" s="48"/>
    </row>
    <row r="303" spans="3:4" s="22" customFormat="1" ht="12.95" customHeight="1" x14ac:dyDescent="0.2">
      <c r="C303" s="48"/>
      <c r="D303" s="48"/>
    </row>
    <row r="304" spans="3:4" s="22" customFormat="1" ht="12.95" customHeight="1" x14ac:dyDescent="0.2">
      <c r="C304" s="48"/>
      <c r="D304" s="48"/>
    </row>
    <row r="305" spans="3:4" s="22" customFormat="1" ht="12.95" customHeight="1" x14ac:dyDescent="0.2">
      <c r="C305" s="48"/>
      <c r="D305" s="48"/>
    </row>
    <row r="306" spans="3:4" s="22" customFormat="1" ht="12.95" customHeight="1" x14ac:dyDescent="0.2">
      <c r="C306" s="48"/>
      <c r="D306" s="48"/>
    </row>
    <row r="307" spans="3:4" s="22" customFormat="1" ht="12.95" customHeight="1" x14ac:dyDescent="0.2">
      <c r="C307" s="48"/>
      <c r="D307" s="48"/>
    </row>
    <row r="308" spans="3:4" s="22" customFormat="1" ht="12.95" customHeight="1" x14ac:dyDescent="0.2">
      <c r="C308" s="48"/>
      <c r="D308" s="48"/>
    </row>
    <row r="309" spans="3:4" s="22" customFormat="1" ht="12.95" customHeight="1" x14ac:dyDescent="0.2">
      <c r="C309" s="48"/>
      <c r="D309" s="48"/>
    </row>
    <row r="310" spans="3:4" s="22" customFormat="1" ht="12.95" customHeight="1" x14ac:dyDescent="0.2">
      <c r="C310" s="48"/>
      <c r="D310" s="48"/>
    </row>
    <row r="311" spans="3:4" s="22" customFormat="1" ht="12.95" customHeight="1" x14ac:dyDescent="0.2">
      <c r="C311" s="48"/>
      <c r="D311" s="48"/>
    </row>
    <row r="312" spans="3:4" s="22" customFormat="1" ht="12.95" customHeight="1" x14ac:dyDescent="0.2">
      <c r="C312" s="48"/>
      <c r="D312" s="48"/>
    </row>
    <row r="313" spans="3:4" s="22" customFormat="1" ht="12.95" customHeight="1" x14ac:dyDescent="0.2">
      <c r="C313" s="48"/>
      <c r="D313" s="48"/>
    </row>
    <row r="314" spans="3:4" s="22" customFormat="1" ht="12.95" customHeight="1" x14ac:dyDescent="0.2">
      <c r="C314" s="48"/>
      <c r="D314" s="48"/>
    </row>
    <row r="315" spans="3:4" s="22" customFormat="1" ht="12.95" customHeight="1" x14ac:dyDescent="0.2">
      <c r="C315" s="48"/>
      <c r="D315" s="48"/>
    </row>
    <row r="316" spans="3:4" s="22" customFormat="1" ht="12.95" customHeight="1" x14ac:dyDescent="0.2">
      <c r="C316" s="48"/>
      <c r="D316" s="48"/>
    </row>
    <row r="317" spans="3:4" s="22" customFormat="1" ht="12.95" customHeight="1" x14ac:dyDescent="0.2">
      <c r="C317" s="48"/>
      <c r="D317" s="48"/>
    </row>
    <row r="318" spans="3:4" s="22" customFormat="1" ht="12.95" customHeight="1" x14ac:dyDescent="0.2">
      <c r="C318" s="48"/>
      <c r="D318" s="48"/>
    </row>
    <row r="319" spans="3:4" s="22" customFormat="1" ht="12.95" customHeight="1" x14ac:dyDescent="0.2">
      <c r="C319" s="48"/>
      <c r="D319" s="48"/>
    </row>
    <row r="320" spans="3:4" s="22" customFormat="1" ht="12.95" customHeight="1" x14ac:dyDescent="0.2">
      <c r="C320" s="48"/>
      <c r="D320" s="48"/>
    </row>
    <row r="321" spans="3:4" s="22" customFormat="1" ht="12.95" customHeight="1" x14ac:dyDescent="0.2">
      <c r="C321" s="48"/>
      <c r="D321" s="48"/>
    </row>
    <row r="322" spans="3:4" s="22" customFormat="1" ht="12.95" customHeight="1" x14ac:dyDescent="0.2">
      <c r="C322" s="48"/>
      <c r="D322" s="48"/>
    </row>
    <row r="323" spans="3:4" s="22" customFormat="1" ht="12.95" customHeight="1" x14ac:dyDescent="0.2">
      <c r="C323" s="48"/>
      <c r="D323" s="48"/>
    </row>
    <row r="324" spans="3:4" s="22" customFormat="1" ht="12.95" customHeight="1" x14ac:dyDescent="0.2">
      <c r="C324" s="48"/>
      <c r="D324" s="48"/>
    </row>
    <row r="325" spans="3:4" s="22" customFormat="1" ht="12.95" customHeight="1" x14ac:dyDescent="0.2">
      <c r="C325" s="48"/>
      <c r="D325" s="48"/>
    </row>
    <row r="326" spans="3:4" s="22" customFormat="1" ht="12.95" customHeight="1" x14ac:dyDescent="0.2">
      <c r="C326" s="48"/>
      <c r="D326" s="48"/>
    </row>
    <row r="327" spans="3:4" s="22" customFormat="1" ht="12.95" customHeight="1" x14ac:dyDescent="0.2">
      <c r="C327" s="48"/>
      <c r="D327" s="48"/>
    </row>
    <row r="328" spans="3:4" s="22" customFormat="1" ht="12.95" customHeight="1" x14ac:dyDescent="0.2">
      <c r="C328" s="48"/>
      <c r="D328" s="48"/>
    </row>
    <row r="329" spans="3:4" s="22" customFormat="1" ht="12.95" customHeight="1" x14ac:dyDescent="0.2">
      <c r="C329" s="48"/>
      <c r="D329" s="48"/>
    </row>
    <row r="330" spans="3:4" s="22" customFormat="1" ht="12.95" customHeight="1" x14ac:dyDescent="0.2">
      <c r="C330" s="48"/>
      <c r="D330" s="48"/>
    </row>
    <row r="331" spans="3:4" s="22" customFormat="1" ht="12.95" customHeight="1" x14ac:dyDescent="0.2">
      <c r="C331" s="48"/>
      <c r="D331" s="48"/>
    </row>
    <row r="332" spans="3:4" s="22" customFormat="1" ht="12.95" customHeight="1" x14ac:dyDescent="0.2">
      <c r="C332" s="48"/>
      <c r="D332" s="48"/>
    </row>
    <row r="333" spans="3:4" s="22" customFormat="1" ht="12.95" customHeight="1" x14ac:dyDescent="0.2">
      <c r="C333" s="48"/>
      <c r="D333" s="48"/>
    </row>
    <row r="334" spans="3:4" s="22" customFormat="1" ht="12.95" customHeight="1" x14ac:dyDescent="0.2">
      <c r="C334" s="48"/>
      <c r="D334" s="48"/>
    </row>
    <row r="335" spans="3:4" s="22" customFormat="1" ht="12.95" customHeight="1" x14ac:dyDescent="0.2">
      <c r="C335" s="48"/>
      <c r="D335" s="48"/>
    </row>
    <row r="336" spans="3:4" s="22" customFormat="1" ht="12.95" customHeight="1" x14ac:dyDescent="0.2">
      <c r="C336" s="48"/>
      <c r="D336" s="48"/>
    </row>
    <row r="337" spans="3:4" s="22" customFormat="1" ht="12.95" customHeight="1" x14ac:dyDescent="0.2">
      <c r="C337" s="48"/>
      <c r="D337" s="48"/>
    </row>
    <row r="338" spans="3:4" s="22" customFormat="1" ht="12.95" customHeight="1" x14ac:dyDescent="0.2">
      <c r="C338" s="48"/>
      <c r="D338" s="48"/>
    </row>
    <row r="339" spans="3:4" s="22" customFormat="1" ht="12.95" customHeight="1" x14ac:dyDescent="0.2">
      <c r="C339" s="48"/>
      <c r="D339" s="48"/>
    </row>
    <row r="340" spans="3:4" s="22" customFormat="1" ht="12.95" customHeight="1" x14ac:dyDescent="0.2">
      <c r="C340" s="48"/>
      <c r="D340" s="48"/>
    </row>
    <row r="341" spans="3:4" s="22" customFormat="1" ht="12.95" customHeight="1" x14ac:dyDescent="0.2">
      <c r="C341" s="48"/>
      <c r="D341" s="48"/>
    </row>
    <row r="342" spans="3:4" s="22" customFormat="1" ht="12.95" customHeight="1" x14ac:dyDescent="0.2">
      <c r="C342" s="48"/>
      <c r="D342" s="48"/>
    </row>
    <row r="343" spans="3:4" s="22" customFormat="1" ht="12.95" customHeight="1" x14ac:dyDescent="0.2">
      <c r="C343" s="48"/>
      <c r="D343" s="48"/>
    </row>
    <row r="344" spans="3:4" s="22" customFormat="1" ht="12.95" customHeight="1" x14ac:dyDescent="0.2">
      <c r="C344" s="48"/>
      <c r="D344" s="48"/>
    </row>
    <row r="345" spans="3:4" s="22" customFormat="1" ht="12.95" customHeight="1" x14ac:dyDescent="0.2">
      <c r="C345" s="48"/>
      <c r="D345" s="48"/>
    </row>
    <row r="346" spans="3:4" s="22" customFormat="1" ht="12.95" customHeight="1" x14ac:dyDescent="0.2">
      <c r="C346" s="48"/>
      <c r="D346" s="48"/>
    </row>
    <row r="347" spans="3:4" s="22" customFormat="1" ht="12.95" customHeight="1" x14ac:dyDescent="0.2">
      <c r="C347" s="48"/>
      <c r="D347" s="48"/>
    </row>
    <row r="348" spans="3:4" s="22" customFormat="1" ht="12.95" customHeight="1" x14ac:dyDescent="0.2">
      <c r="C348" s="48"/>
      <c r="D348" s="48"/>
    </row>
    <row r="349" spans="3:4" s="22" customFormat="1" ht="12.95" customHeight="1" x14ac:dyDescent="0.2">
      <c r="C349" s="48"/>
      <c r="D349" s="48"/>
    </row>
    <row r="350" spans="3:4" s="22" customFormat="1" ht="12.95" customHeight="1" x14ac:dyDescent="0.2">
      <c r="C350" s="48"/>
      <c r="D350" s="48"/>
    </row>
    <row r="351" spans="3:4" s="22" customFormat="1" ht="12.95" customHeight="1" x14ac:dyDescent="0.2">
      <c r="C351" s="48"/>
      <c r="D351" s="48"/>
    </row>
    <row r="352" spans="3:4" s="22" customFormat="1" ht="12.95" customHeight="1" x14ac:dyDescent="0.2">
      <c r="C352" s="48"/>
      <c r="D352" s="48"/>
    </row>
    <row r="353" spans="3:4" s="22" customFormat="1" ht="12.95" customHeight="1" x14ac:dyDescent="0.2">
      <c r="C353" s="48"/>
      <c r="D353" s="48"/>
    </row>
    <row r="354" spans="3:4" s="22" customFormat="1" ht="12.95" customHeight="1" x14ac:dyDescent="0.2">
      <c r="C354" s="48"/>
      <c r="D354" s="48"/>
    </row>
    <row r="355" spans="3:4" s="22" customFormat="1" ht="12.95" customHeight="1" x14ac:dyDescent="0.2">
      <c r="C355" s="48"/>
      <c r="D355" s="48"/>
    </row>
    <row r="356" spans="3:4" s="22" customFormat="1" ht="12.95" customHeight="1" x14ac:dyDescent="0.2">
      <c r="C356" s="48"/>
      <c r="D356" s="48"/>
    </row>
    <row r="357" spans="3:4" s="22" customFormat="1" ht="12.95" customHeight="1" x14ac:dyDescent="0.2">
      <c r="C357" s="48"/>
      <c r="D357" s="48"/>
    </row>
    <row r="358" spans="3:4" s="22" customFormat="1" ht="12.95" customHeight="1" x14ac:dyDescent="0.2">
      <c r="C358" s="48"/>
      <c r="D358" s="48"/>
    </row>
    <row r="359" spans="3:4" s="22" customFormat="1" ht="12.95" customHeight="1" x14ac:dyDescent="0.2">
      <c r="C359" s="48"/>
      <c r="D359" s="48"/>
    </row>
    <row r="360" spans="3:4" s="22" customFormat="1" ht="12.95" customHeight="1" x14ac:dyDescent="0.2">
      <c r="C360" s="48"/>
      <c r="D360" s="48"/>
    </row>
    <row r="361" spans="3:4" s="22" customFormat="1" ht="12.95" customHeight="1" x14ac:dyDescent="0.2">
      <c r="C361" s="48"/>
      <c r="D361" s="48"/>
    </row>
    <row r="362" spans="3:4" s="22" customFormat="1" ht="12.95" customHeight="1" x14ac:dyDescent="0.2">
      <c r="C362" s="48"/>
      <c r="D362" s="48"/>
    </row>
    <row r="363" spans="3:4" s="22" customFormat="1" ht="12.95" customHeight="1" x14ac:dyDescent="0.2">
      <c r="C363" s="48"/>
      <c r="D363" s="48"/>
    </row>
    <row r="364" spans="3:4" s="22" customFormat="1" ht="12.95" customHeight="1" x14ac:dyDescent="0.2">
      <c r="C364" s="48"/>
      <c r="D364" s="48"/>
    </row>
    <row r="365" spans="3:4" s="22" customFormat="1" ht="12.95" customHeight="1" x14ac:dyDescent="0.2">
      <c r="C365" s="48"/>
      <c r="D365" s="48"/>
    </row>
    <row r="366" spans="3:4" s="22" customFormat="1" ht="12.95" customHeight="1" x14ac:dyDescent="0.2">
      <c r="C366" s="48"/>
      <c r="D366" s="48"/>
    </row>
    <row r="367" spans="3:4" s="22" customFormat="1" ht="12.95" customHeight="1" x14ac:dyDescent="0.2">
      <c r="C367" s="48"/>
      <c r="D367" s="48"/>
    </row>
    <row r="368" spans="3:4" s="22" customFormat="1" ht="12.95" customHeight="1" x14ac:dyDescent="0.2">
      <c r="C368" s="48"/>
      <c r="D368" s="48"/>
    </row>
    <row r="369" spans="3:4" s="22" customFormat="1" ht="12.95" customHeight="1" x14ac:dyDescent="0.2">
      <c r="C369" s="48"/>
      <c r="D369" s="48"/>
    </row>
    <row r="370" spans="3:4" s="22" customFormat="1" ht="12.95" customHeight="1" x14ac:dyDescent="0.2">
      <c r="C370" s="48"/>
      <c r="D370" s="48"/>
    </row>
    <row r="371" spans="3:4" s="22" customFormat="1" ht="12.95" customHeight="1" x14ac:dyDescent="0.2">
      <c r="C371" s="48"/>
      <c r="D371" s="48"/>
    </row>
    <row r="372" spans="3:4" s="22" customFormat="1" ht="12.95" customHeight="1" x14ac:dyDescent="0.2">
      <c r="C372" s="48"/>
      <c r="D372" s="48"/>
    </row>
    <row r="373" spans="3:4" s="22" customFormat="1" ht="12.95" customHeight="1" x14ac:dyDescent="0.2">
      <c r="C373" s="48"/>
      <c r="D373" s="48"/>
    </row>
    <row r="374" spans="3:4" s="22" customFormat="1" ht="12.95" customHeight="1" x14ac:dyDescent="0.2">
      <c r="C374" s="48"/>
      <c r="D374" s="48"/>
    </row>
    <row r="375" spans="3:4" s="22" customFormat="1" ht="12.95" customHeight="1" x14ac:dyDescent="0.2">
      <c r="C375" s="48"/>
      <c r="D375" s="48"/>
    </row>
    <row r="376" spans="3:4" s="22" customFormat="1" ht="12.95" customHeight="1" x14ac:dyDescent="0.2">
      <c r="C376" s="48"/>
      <c r="D376" s="48"/>
    </row>
    <row r="377" spans="3:4" s="22" customFormat="1" ht="12.95" customHeight="1" x14ac:dyDescent="0.2">
      <c r="C377" s="48"/>
      <c r="D377" s="48"/>
    </row>
    <row r="378" spans="3:4" s="22" customFormat="1" ht="12.95" customHeight="1" x14ac:dyDescent="0.2">
      <c r="C378" s="48"/>
      <c r="D378" s="48"/>
    </row>
    <row r="379" spans="3:4" s="22" customFormat="1" ht="12.95" customHeight="1" x14ac:dyDescent="0.2">
      <c r="C379" s="48"/>
      <c r="D379" s="48"/>
    </row>
    <row r="380" spans="3:4" s="22" customFormat="1" ht="12.95" customHeight="1" x14ac:dyDescent="0.2">
      <c r="C380" s="48"/>
      <c r="D380" s="48"/>
    </row>
    <row r="381" spans="3:4" s="22" customFormat="1" ht="12.95" customHeight="1" x14ac:dyDescent="0.2">
      <c r="C381" s="48"/>
      <c r="D381" s="48"/>
    </row>
    <row r="382" spans="3:4" s="22" customFormat="1" ht="12.95" customHeight="1" x14ac:dyDescent="0.2">
      <c r="C382" s="48"/>
      <c r="D382" s="48"/>
    </row>
    <row r="383" spans="3:4" s="22" customFormat="1" ht="12.95" customHeight="1" x14ac:dyDescent="0.2">
      <c r="C383" s="48"/>
      <c r="D383" s="48"/>
    </row>
    <row r="384" spans="3:4" s="22" customFormat="1" ht="12.95" customHeight="1" x14ac:dyDescent="0.2">
      <c r="C384" s="48"/>
      <c r="D384" s="48"/>
    </row>
    <row r="385" spans="3:4" s="22" customFormat="1" ht="12.95" customHeight="1" x14ac:dyDescent="0.2">
      <c r="C385" s="48"/>
      <c r="D385" s="48"/>
    </row>
    <row r="386" spans="3:4" s="22" customFormat="1" ht="12.95" customHeight="1" x14ac:dyDescent="0.2">
      <c r="C386" s="48"/>
      <c r="D386" s="48"/>
    </row>
    <row r="387" spans="3:4" s="22" customFormat="1" ht="12.95" customHeight="1" x14ac:dyDescent="0.2">
      <c r="C387" s="48"/>
      <c r="D387" s="48"/>
    </row>
    <row r="388" spans="3:4" s="22" customFormat="1" ht="12.95" customHeight="1" x14ac:dyDescent="0.2">
      <c r="C388" s="48"/>
      <c r="D388" s="48"/>
    </row>
    <row r="389" spans="3:4" s="22" customFormat="1" ht="12.95" customHeight="1" x14ac:dyDescent="0.2">
      <c r="C389" s="48"/>
      <c r="D389" s="48"/>
    </row>
    <row r="390" spans="3:4" s="22" customFormat="1" ht="12.95" customHeight="1" x14ac:dyDescent="0.2">
      <c r="C390" s="48"/>
      <c r="D390" s="48"/>
    </row>
    <row r="391" spans="3:4" s="22" customFormat="1" ht="12.95" customHeight="1" x14ac:dyDescent="0.2">
      <c r="C391" s="48"/>
      <c r="D391" s="48"/>
    </row>
    <row r="392" spans="3:4" s="22" customFormat="1" ht="12.95" customHeight="1" x14ac:dyDescent="0.2">
      <c r="C392" s="48"/>
      <c r="D392" s="48"/>
    </row>
    <row r="393" spans="3:4" s="22" customFormat="1" ht="12.95" customHeight="1" x14ac:dyDescent="0.2">
      <c r="C393" s="48"/>
      <c r="D393" s="48"/>
    </row>
    <row r="394" spans="3:4" s="22" customFormat="1" ht="12.95" customHeight="1" x14ac:dyDescent="0.2">
      <c r="C394" s="48"/>
      <c r="D394" s="48"/>
    </row>
    <row r="395" spans="3:4" s="22" customFormat="1" ht="12.95" customHeight="1" x14ac:dyDescent="0.2">
      <c r="C395" s="48"/>
      <c r="D395" s="48"/>
    </row>
    <row r="396" spans="3:4" s="22" customFormat="1" ht="12.95" customHeight="1" x14ac:dyDescent="0.2">
      <c r="C396" s="48"/>
      <c r="D396" s="48"/>
    </row>
    <row r="397" spans="3:4" s="22" customFormat="1" ht="12.95" customHeight="1" x14ac:dyDescent="0.2">
      <c r="C397" s="48"/>
      <c r="D397" s="48"/>
    </row>
    <row r="398" spans="3:4" s="22" customFormat="1" ht="12.95" customHeight="1" x14ac:dyDescent="0.2">
      <c r="C398" s="48"/>
      <c r="D398" s="48"/>
    </row>
    <row r="399" spans="3:4" s="22" customFormat="1" ht="12.95" customHeight="1" x14ac:dyDescent="0.2">
      <c r="C399" s="48"/>
      <c r="D399" s="48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</sheetData>
  <protectedRanges>
    <protectedRange sqref="A68:D68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4"/>
  <sheetViews>
    <sheetView topLeftCell="A5" workbookViewId="0">
      <selection activeCell="A21" sqref="A21:C56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9" t="s">
        <v>54</v>
      </c>
      <c r="I1" s="10" t="s">
        <v>55</v>
      </c>
      <c r="J1" s="11" t="s">
        <v>56</v>
      </c>
    </row>
    <row r="2" spans="1:16" x14ac:dyDescent="0.2">
      <c r="I2" s="12" t="s">
        <v>57</v>
      </c>
      <c r="J2" s="13" t="s">
        <v>58</v>
      </c>
    </row>
    <row r="3" spans="1:16" x14ac:dyDescent="0.2">
      <c r="A3" s="14" t="s">
        <v>59</v>
      </c>
      <c r="I3" s="12" t="s">
        <v>60</v>
      </c>
      <c r="J3" s="13" t="s">
        <v>61</v>
      </c>
    </row>
    <row r="4" spans="1:16" x14ac:dyDescent="0.2">
      <c r="I4" s="12" t="s">
        <v>62</v>
      </c>
      <c r="J4" s="13" t="s">
        <v>61</v>
      </c>
    </row>
    <row r="5" spans="1:16" ht="13.5" thickBot="1" x14ac:dyDescent="0.25">
      <c r="I5" s="15" t="s">
        <v>63</v>
      </c>
      <c r="J5" s="16" t="s">
        <v>64</v>
      </c>
    </row>
    <row r="10" spans="1:16" ht="13.5" thickBot="1" x14ac:dyDescent="0.25"/>
    <row r="11" spans="1:16" ht="12.75" customHeight="1" thickBot="1" x14ac:dyDescent="0.25">
      <c r="A11" s="4" t="str">
        <f t="shared" ref="A11:A56" si="0">P11</f>
        <v> BBS 79 </v>
      </c>
      <c r="B11" s="6" t="str">
        <f t="shared" ref="B11:B56" si="1">IF(H11=INT(H11),"I","II")</f>
        <v>I</v>
      </c>
      <c r="C11" s="4">
        <f t="shared" ref="C11:C56" si="2">1*G11</f>
        <v>46402.622000000003</v>
      </c>
      <c r="D11" s="5" t="str">
        <f t="shared" ref="D11:D56" si="3">VLOOKUP(F11,I$1:J$5,2,FALSE)</f>
        <v>vis</v>
      </c>
      <c r="E11" s="17">
        <f>VLOOKUP(C11,Active!C$21:E$973,3,FALSE)</f>
        <v>22928.954439135716</v>
      </c>
      <c r="F11" s="6" t="s">
        <v>63</v>
      </c>
      <c r="G11" s="5" t="str">
        <f t="shared" ref="G11:G56" si="4">MID(I11,3,LEN(I11)-3)</f>
        <v>46402.622</v>
      </c>
      <c r="H11" s="4">
        <f t="shared" ref="H11:H56" si="5">1*K11</f>
        <v>22929</v>
      </c>
      <c r="I11" s="18" t="s">
        <v>164</v>
      </c>
      <c r="J11" s="19" t="s">
        <v>165</v>
      </c>
      <c r="K11" s="18">
        <v>22929</v>
      </c>
      <c r="L11" s="18" t="s">
        <v>166</v>
      </c>
      <c r="M11" s="19" t="s">
        <v>167</v>
      </c>
      <c r="N11" s="19"/>
      <c r="O11" s="20" t="s">
        <v>168</v>
      </c>
      <c r="P11" s="20" t="s">
        <v>169</v>
      </c>
    </row>
    <row r="12" spans="1:16" ht="12.75" customHeight="1" thickBot="1" x14ac:dyDescent="0.25">
      <c r="A12" s="4" t="str">
        <f t="shared" si="0"/>
        <v> BBS 79 </v>
      </c>
      <c r="B12" s="6" t="str">
        <f t="shared" si="1"/>
        <v>I</v>
      </c>
      <c r="C12" s="4">
        <f t="shared" si="2"/>
        <v>46519.300999999999</v>
      </c>
      <c r="D12" s="5" t="str">
        <f t="shared" si="3"/>
        <v>vis</v>
      </c>
      <c r="E12" s="17">
        <f>VLOOKUP(C12,Active!C$21:E$973,3,FALSE)</f>
        <v>23093.944801794649</v>
      </c>
      <c r="F12" s="6" t="s">
        <v>63</v>
      </c>
      <c r="G12" s="5" t="str">
        <f t="shared" si="4"/>
        <v>46519.301</v>
      </c>
      <c r="H12" s="4">
        <f t="shared" si="5"/>
        <v>23094</v>
      </c>
      <c r="I12" s="18" t="s">
        <v>170</v>
      </c>
      <c r="J12" s="19" t="s">
        <v>171</v>
      </c>
      <c r="K12" s="18">
        <v>23094</v>
      </c>
      <c r="L12" s="18" t="s">
        <v>172</v>
      </c>
      <c r="M12" s="19" t="s">
        <v>167</v>
      </c>
      <c r="N12" s="19"/>
      <c r="O12" s="20" t="s">
        <v>168</v>
      </c>
      <c r="P12" s="20" t="s">
        <v>169</v>
      </c>
    </row>
    <row r="13" spans="1:16" ht="12.75" customHeight="1" thickBot="1" x14ac:dyDescent="0.25">
      <c r="A13" s="4" t="str">
        <f t="shared" si="0"/>
        <v> BBS 82 </v>
      </c>
      <c r="B13" s="6" t="str">
        <f t="shared" si="1"/>
        <v>I</v>
      </c>
      <c r="C13" s="4">
        <f t="shared" si="2"/>
        <v>46745.603000000003</v>
      </c>
      <c r="D13" s="5" t="str">
        <f t="shared" si="3"/>
        <v>vis</v>
      </c>
      <c r="E13" s="17">
        <f>VLOOKUP(C13,Active!C$21:E$973,3,FALSE)</f>
        <v>23413.947964749797</v>
      </c>
      <c r="F13" s="6" t="s">
        <v>63</v>
      </c>
      <c r="G13" s="5" t="str">
        <f t="shared" si="4"/>
        <v>46745.603</v>
      </c>
      <c r="H13" s="4">
        <f t="shared" si="5"/>
        <v>23414</v>
      </c>
      <c r="I13" s="18" t="s">
        <v>173</v>
      </c>
      <c r="J13" s="19" t="s">
        <v>174</v>
      </c>
      <c r="K13" s="18">
        <v>23414</v>
      </c>
      <c r="L13" s="18" t="s">
        <v>175</v>
      </c>
      <c r="M13" s="19" t="s">
        <v>167</v>
      </c>
      <c r="N13" s="19"/>
      <c r="O13" s="20" t="s">
        <v>168</v>
      </c>
      <c r="P13" s="20" t="s">
        <v>176</v>
      </c>
    </row>
    <row r="14" spans="1:16" ht="12.75" customHeight="1" thickBot="1" x14ac:dyDescent="0.25">
      <c r="A14" s="4" t="str">
        <f t="shared" si="0"/>
        <v> BBS 86 </v>
      </c>
      <c r="B14" s="6" t="str">
        <f t="shared" si="1"/>
        <v>I</v>
      </c>
      <c r="C14" s="4">
        <f t="shared" si="2"/>
        <v>47151.531000000003</v>
      </c>
      <c r="D14" s="5" t="str">
        <f t="shared" si="3"/>
        <v>vis</v>
      </c>
      <c r="E14" s="17">
        <f>VLOOKUP(C14,Active!C$21:E$973,3,FALSE)</f>
        <v>23987.951923760567</v>
      </c>
      <c r="F14" s="6" t="s">
        <v>63</v>
      </c>
      <c r="G14" s="5" t="str">
        <f t="shared" si="4"/>
        <v>47151.531</v>
      </c>
      <c r="H14" s="4">
        <f t="shared" si="5"/>
        <v>23988</v>
      </c>
      <c r="I14" s="18" t="s">
        <v>177</v>
      </c>
      <c r="J14" s="19" t="s">
        <v>178</v>
      </c>
      <c r="K14" s="18">
        <v>23988</v>
      </c>
      <c r="L14" s="18" t="s">
        <v>179</v>
      </c>
      <c r="M14" s="19" t="s">
        <v>167</v>
      </c>
      <c r="N14" s="19"/>
      <c r="O14" s="20" t="s">
        <v>168</v>
      </c>
      <c r="P14" s="20" t="s">
        <v>180</v>
      </c>
    </row>
    <row r="15" spans="1:16" ht="12.75" customHeight="1" thickBot="1" x14ac:dyDescent="0.25">
      <c r="A15" s="4" t="str">
        <f t="shared" si="0"/>
        <v> BBS 87 </v>
      </c>
      <c r="B15" s="6" t="str">
        <f t="shared" si="1"/>
        <v>I</v>
      </c>
      <c r="C15" s="4">
        <f t="shared" si="2"/>
        <v>47205.375</v>
      </c>
      <c r="D15" s="5" t="str">
        <f t="shared" si="3"/>
        <v>vis</v>
      </c>
      <c r="E15" s="17">
        <f>VLOOKUP(C15,Active!C$21:E$973,3,FALSE)</f>
        <v>24064.090227028573</v>
      </c>
      <c r="F15" s="6" t="s">
        <v>63</v>
      </c>
      <c r="G15" s="5" t="str">
        <f t="shared" si="4"/>
        <v>47205.375</v>
      </c>
      <c r="H15" s="4">
        <f t="shared" si="5"/>
        <v>24064</v>
      </c>
      <c r="I15" s="18" t="s">
        <v>181</v>
      </c>
      <c r="J15" s="19" t="s">
        <v>182</v>
      </c>
      <c r="K15" s="18">
        <v>24064</v>
      </c>
      <c r="L15" s="18" t="s">
        <v>183</v>
      </c>
      <c r="M15" s="19" t="s">
        <v>167</v>
      </c>
      <c r="N15" s="19"/>
      <c r="O15" s="20" t="s">
        <v>168</v>
      </c>
      <c r="P15" s="20" t="s">
        <v>184</v>
      </c>
    </row>
    <row r="16" spans="1:16" ht="12.75" customHeight="1" thickBot="1" x14ac:dyDescent="0.25">
      <c r="A16" s="4" t="str">
        <f t="shared" si="0"/>
        <v>IBVS 5603 </v>
      </c>
      <c r="B16" s="6" t="str">
        <f t="shared" si="1"/>
        <v>I</v>
      </c>
      <c r="C16" s="4">
        <f t="shared" si="2"/>
        <v>53012.656999999999</v>
      </c>
      <c r="D16" s="5" t="str">
        <f t="shared" si="3"/>
        <v>vis</v>
      </c>
      <c r="E16" s="17">
        <f>VLOOKUP(C16,Active!C$21:E$973,3,FALSE)</f>
        <v>32275.898377961712</v>
      </c>
      <c r="F16" s="6" t="s">
        <v>63</v>
      </c>
      <c r="G16" s="5" t="str">
        <f t="shared" si="4"/>
        <v>53012.6570</v>
      </c>
      <c r="H16" s="4">
        <f t="shared" si="5"/>
        <v>32276</v>
      </c>
      <c r="I16" s="18" t="s">
        <v>190</v>
      </c>
      <c r="J16" s="19" t="s">
        <v>191</v>
      </c>
      <c r="K16" s="18">
        <v>32276</v>
      </c>
      <c r="L16" s="18" t="s">
        <v>192</v>
      </c>
      <c r="M16" s="19" t="s">
        <v>193</v>
      </c>
      <c r="N16" s="19" t="s">
        <v>194</v>
      </c>
      <c r="O16" s="20" t="s">
        <v>195</v>
      </c>
      <c r="P16" s="21" t="s">
        <v>196</v>
      </c>
    </row>
    <row r="17" spans="1:16" ht="12.75" customHeight="1" thickBot="1" x14ac:dyDescent="0.25">
      <c r="A17" s="4" t="str">
        <f t="shared" si="0"/>
        <v>OEJV 0003 </v>
      </c>
      <c r="B17" s="6" t="str">
        <f t="shared" si="1"/>
        <v>I</v>
      </c>
      <c r="C17" s="4">
        <f t="shared" si="2"/>
        <v>53377.553999999996</v>
      </c>
      <c r="D17" s="5" t="str">
        <f t="shared" si="3"/>
        <v>vis</v>
      </c>
      <c r="E17" s="17">
        <f>VLOOKUP(C17,Active!C$21:E$973,3,FALSE)</f>
        <v>32791.882302773876</v>
      </c>
      <c r="F17" s="6" t="s">
        <v>63</v>
      </c>
      <c r="G17" s="5" t="str">
        <f t="shared" si="4"/>
        <v>53377.554</v>
      </c>
      <c r="H17" s="4">
        <f t="shared" si="5"/>
        <v>32792</v>
      </c>
      <c r="I17" s="18" t="s">
        <v>197</v>
      </c>
      <c r="J17" s="19" t="s">
        <v>198</v>
      </c>
      <c r="K17" s="18">
        <v>32792</v>
      </c>
      <c r="L17" s="18" t="s">
        <v>199</v>
      </c>
      <c r="M17" s="19" t="s">
        <v>167</v>
      </c>
      <c r="N17" s="19"/>
      <c r="O17" s="20" t="s">
        <v>168</v>
      </c>
      <c r="P17" s="21" t="s">
        <v>200</v>
      </c>
    </row>
    <row r="18" spans="1:16" ht="12.75" customHeight="1" thickBot="1" x14ac:dyDescent="0.25">
      <c r="A18" s="4" t="str">
        <f t="shared" si="0"/>
        <v>BAVM 209 </v>
      </c>
      <c r="B18" s="6" t="str">
        <f t="shared" si="1"/>
        <v>II</v>
      </c>
      <c r="C18" s="4">
        <f t="shared" si="2"/>
        <v>54847.444000000003</v>
      </c>
      <c r="D18" s="5" t="str">
        <f t="shared" si="3"/>
        <v>vis</v>
      </c>
      <c r="E18" s="17">
        <f>VLOOKUP(C18,Active!C$21:E$973,3,FALSE)</f>
        <v>34870.385582445015</v>
      </c>
      <c r="F18" s="6" t="s">
        <v>63</v>
      </c>
      <c r="G18" s="5" t="str">
        <f t="shared" si="4"/>
        <v>54847.4440</v>
      </c>
      <c r="H18" s="4">
        <f t="shared" si="5"/>
        <v>34870.5</v>
      </c>
      <c r="I18" s="18" t="s">
        <v>206</v>
      </c>
      <c r="J18" s="19" t="s">
        <v>207</v>
      </c>
      <c r="K18" s="18">
        <v>34870.5</v>
      </c>
      <c r="L18" s="18" t="s">
        <v>208</v>
      </c>
      <c r="M18" s="19" t="s">
        <v>209</v>
      </c>
      <c r="N18" s="19" t="s">
        <v>210</v>
      </c>
      <c r="O18" s="20" t="s">
        <v>211</v>
      </c>
      <c r="P18" s="21" t="s">
        <v>212</v>
      </c>
    </row>
    <row r="19" spans="1:16" ht="12.75" customHeight="1" thickBot="1" x14ac:dyDescent="0.25">
      <c r="A19" s="4" t="str">
        <f t="shared" si="0"/>
        <v>OEJV 0160 </v>
      </c>
      <c r="B19" s="6" t="str">
        <f t="shared" si="1"/>
        <v>I</v>
      </c>
      <c r="C19" s="4">
        <f t="shared" si="2"/>
        <v>55957.374819999997</v>
      </c>
      <c r="D19" s="5" t="str">
        <f t="shared" si="3"/>
        <v>vis</v>
      </c>
      <c r="E19" s="17">
        <f>VLOOKUP(C19,Active!C$21:E$973,3,FALSE)</f>
        <v>36439.887279563882</v>
      </c>
      <c r="F19" s="6" t="s">
        <v>63</v>
      </c>
      <c r="G19" s="5" t="str">
        <f t="shared" si="4"/>
        <v>55957.37482</v>
      </c>
      <c r="H19" s="4">
        <f t="shared" si="5"/>
        <v>36440</v>
      </c>
      <c r="I19" s="18" t="s">
        <v>213</v>
      </c>
      <c r="J19" s="19" t="s">
        <v>214</v>
      </c>
      <c r="K19" s="18" t="s">
        <v>215</v>
      </c>
      <c r="L19" s="18" t="s">
        <v>216</v>
      </c>
      <c r="M19" s="19" t="s">
        <v>209</v>
      </c>
      <c r="N19" s="19" t="s">
        <v>55</v>
      </c>
      <c r="O19" s="20" t="s">
        <v>217</v>
      </c>
      <c r="P19" s="21" t="s">
        <v>218</v>
      </c>
    </row>
    <row r="20" spans="1:16" ht="12.75" customHeight="1" thickBot="1" x14ac:dyDescent="0.25">
      <c r="A20" s="4" t="str">
        <f t="shared" si="0"/>
        <v>IBVS 6029 </v>
      </c>
      <c r="B20" s="6" t="str">
        <f t="shared" si="1"/>
        <v>I</v>
      </c>
      <c r="C20" s="4">
        <f t="shared" si="2"/>
        <v>55973.6417</v>
      </c>
      <c r="D20" s="5" t="str">
        <f t="shared" si="3"/>
        <v>vis</v>
      </c>
      <c r="E20" s="17">
        <f>VLOOKUP(C20,Active!C$21:E$973,3,FALSE)</f>
        <v>36462.889520160134</v>
      </c>
      <c r="F20" s="6" t="s">
        <v>63</v>
      </c>
      <c r="G20" s="5" t="str">
        <f t="shared" si="4"/>
        <v>55973.6417</v>
      </c>
      <c r="H20" s="4">
        <f t="shared" si="5"/>
        <v>36463</v>
      </c>
      <c r="I20" s="18" t="s">
        <v>219</v>
      </c>
      <c r="J20" s="19" t="s">
        <v>220</v>
      </c>
      <c r="K20" s="18" t="s">
        <v>221</v>
      </c>
      <c r="L20" s="18" t="s">
        <v>222</v>
      </c>
      <c r="M20" s="19" t="s">
        <v>209</v>
      </c>
      <c r="N20" s="19" t="s">
        <v>63</v>
      </c>
      <c r="O20" s="20" t="s">
        <v>223</v>
      </c>
      <c r="P20" s="21" t="s">
        <v>224</v>
      </c>
    </row>
    <row r="21" spans="1:16" ht="12.75" customHeight="1" thickBot="1" x14ac:dyDescent="0.25">
      <c r="A21" s="4" t="str">
        <f t="shared" si="0"/>
        <v> PLOU 111.21 </v>
      </c>
      <c r="B21" s="6" t="str">
        <f t="shared" si="1"/>
        <v>II</v>
      </c>
      <c r="C21" s="4">
        <f t="shared" si="2"/>
        <v>27517.258000000002</v>
      </c>
      <c r="D21" s="5" t="str">
        <f t="shared" si="3"/>
        <v>vis</v>
      </c>
      <c r="E21" s="17">
        <f>VLOOKUP(C21,Active!C$21:E$973,3,FALSE)</f>
        <v>-3775.9629436501295</v>
      </c>
      <c r="F21" s="6" t="s">
        <v>63</v>
      </c>
      <c r="G21" s="5" t="str">
        <f t="shared" si="4"/>
        <v>27517.258</v>
      </c>
      <c r="H21" s="4">
        <f t="shared" si="5"/>
        <v>-3776.5</v>
      </c>
      <c r="I21" s="18" t="s">
        <v>66</v>
      </c>
      <c r="J21" s="19" t="s">
        <v>67</v>
      </c>
      <c r="K21" s="18">
        <v>-3776.5</v>
      </c>
      <c r="L21" s="18" t="s">
        <v>68</v>
      </c>
      <c r="M21" s="19" t="s">
        <v>69</v>
      </c>
      <c r="N21" s="19"/>
      <c r="O21" s="20" t="s">
        <v>70</v>
      </c>
      <c r="P21" s="20" t="s">
        <v>71</v>
      </c>
    </row>
    <row r="22" spans="1:16" ht="12.75" customHeight="1" thickBot="1" x14ac:dyDescent="0.25">
      <c r="A22" s="4" t="str">
        <f t="shared" si="0"/>
        <v> PLOU 111.21 </v>
      </c>
      <c r="B22" s="6" t="str">
        <f t="shared" si="1"/>
        <v>I</v>
      </c>
      <c r="C22" s="4">
        <f t="shared" si="2"/>
        <v>29756.2</v>
      </c>
      <c r="D22" s="5" t="str">
        <f t="shared" si="3"/>
        <v>vis</v>
      </c>
      <c r="E22" s="17">
        <f>VLOOKUP(C22,Active!C$21:E$973,3,FALSE)</f>
        <v>-609.97889722935247</v>
      </c>
      <c r="F22" s="6" t="s">
        <v>63</v>
      </c>
      <c r="G22" s="5" t="str">
        <f t="shared" si="4"/>
        <v>29756.200</v>
      </c>
      <c r="H22" s="4">
        <f t="shared" si="5"/>
        <v>-610</v>
      </c>
      <c r="I22" s="18" t="s">
        <v>72</v>
      </c>
      <c r="J22" s="19" t="s">
        <v>73</v>
      </c>
      <c r="K22" s="18">
        <v>-610</v>
      </c>
      <c r="L22" s="18" t="s">
        <v>74</v>
      </c>
      <c r="M22" s="19" t="s">
        <v>69</v>
      </c>
      <c r="N22" s="19"/>
      <c r="O22" s="20" t="s">
        <v>70</v>
      </c>
      <c r="P22" s="20" t="s">
        <v>71</v>
      </c>
    </row>
    <row r="23" spans="1:16" ht="12.75" customHeight="1" thickBot="1" x14ac:dyDescent="0.25">
      <c r="A23" s="4" t="str">
        <f t="shared" si="0"/>
        <v> PLOU 111.21 </v>
      </c>
      <c r="B23" s="6" t="str">
        <f t="shared" si="1"/>
        <v>I</v>
      </c>
      <c r="C23" s="4">
        <f t="shared" si="2"/>
        <v>29963.39</v>
      </c>
      <c r="D23" s="5" t="str">
        <f t="shared" si="3"/>
        <v>vis</v>
      </c>
      <c r="E23" s="17">
        <f>VLOOKUP(C23,Active!C$21:E$973,3,FALSE)</f>
        <v>-317.0011271138618</v>
      </c>
      <c r="F23" s="6" t="s">
        <v>63</v>
      </c>
      <c r="G23" s="5" t="str">
        <f t="shared" si="4"/>
        <v>29963.390</v>
      </c>
      <c r="H23" s="4">
        <f t="shared" si="5"/>
        <v>-317</v>
      </c>
      <c r="I23" s="18" t="s">
        <v>75</v>
      </c>
      <c r="J23" s="19" t="s">
        <v>76</v>
      </c>
      <c r="K23" s="18">
        <v>-317</v>
      </c>
      <c r="L23" s="18" t="s">
        <v>77</v>
      </c>
      <c r="M23" s="19" t="s">
        <v>69</v>
      </c>
      <c r="N23" s="19"/>
      <c r="O23" s="20" t="s">
        <v>70</v>
      </c>
      <c r="P23" s="20" t="s">
        <v>71</v>
      </c>
    </row>
    <row r="24" spans="1:16" ht="12.75" customHeight="1" thickBot="1" x14ac:dyDescent="0.25">
      <c r="A24" s="4" t="str">
        <f t="shared" si="0"/>
        <v> PLOU 111.21 </v>
      </c>
      <c r="B24" s="6" t="str">
        <f t="shared" si="1"/>
        <v>I</v>
      </c>
      <c r="C24" s="4">
        <f t="shared" si="2"/>
        <v>29999.478999999999</v>
      </c>
      <c r="D24" s="5" t="str">
        <f t="shared" si="3"/>
        <v>vis</v>
      </c>
      <c r="E24" s="17">
        <f>VLOOKUP(C24,Active!C$21:E$973,3,FALSE)</f>
        <v>-265.96934591931574</v>
      </c>
      <c r="F24" s="6" t="s">
        <v>63</v>
      </c>
      <c r="G24" s="5" t="str">
        <f t="shared" si="4"/>
        <v>29999.479</v>
      </c>
      <c r="H24" s="4">
        <f t="shared" si="5"/>
        <v>-266</v>
      </c>
      <c r="I24" s="18" t="s">
        <v>78</v>
      </c>
      <c r="J24" s="19" t="s">
        <v>79</v>
      </c>
      <c r="K24" s="18">
        <v>-266</v>
      </c>
      <c r="L24" s="18" t="s">
        <v>80</v>
      </c>
      <c r="M24" s="19" t="s">
        <v>69</v>
      </c>
      <c r="N24" s="19"/>
      <c r="O24" s="20" t="s">
        <v>70</v>
      </c>
      <c r="P24" s="20" t="s">
        <v>71</v>
      </c>
    </row>
    <row r="25" spans="1:16" ht="12.75" customHeight="1" thickBot="1" x14ac:dyDescent="0.25">
      <c r="A25" s="4" t="str">
        <f t="shared" si="0"/>
        <v> AHSB 7.8.417 </v>
      </c>
      <c r="B25" s="6" t="str">
        <f t="shared" si="1"/>
        <v>I</v>
      </c>
      <c r="C25" s="4">
        <f t="shared" si="2"/>
        <v>30026.33</v>
      </c>
      <c r="D25" s="5" t="str">
        <f t="shared" si="3"/>
        <v>vis</v>
      </c>
      <c r="E25" s="17">
        <f>VLOOKUP(C25,Active!C$21:E$973,3,FALSE)</f>
        <v>-228.00059209252979</v>
      </c>
      <c r="F25" s="6" t="s">
        <v>63</v>
      </c>
      <c r="G25" s="5" t="str">
        <f t="shared" si="4"/>
        <v>30026.330</v>
      </c>
      <c r="H25" s="4">
        <f t="shared" si="5"/>
        <v>-228</v>
      </c>
      <c r="I25" s="18" t="s">
        <v>81</v>
      </c>
      <c r="J25" s="19" t="s">
        <v>82</v>
      </c>
      <c r="K25" s="18">
        <v>-228</v>
      </c>
      <c r="L25" s="18" t="s">
        <v>83</v>
      </c>
      <c r="M25" s="19" t="s">
        <v>69</v>
      </c>
      <c r="N25" s="19"/>
      <c r="O25" s="20" t="s">
        <v>84</v>
      </c>
      <c r="P25" s="20" t="s">
        <v>85</v>
      </c>
    </row>
    <row r="26" spans="1:16" ht="12.75" customHeight="1" thickBot="1" x14ac:dyDescent="0.25">
      <c r="A26" s="4" t="str">
        <f t="shared" si="0"/>
        <v> PLOU 111.21 </v>
      </c>
      <c r="B26" s="6" t="str">
        <f t="shared" si="1"/>
        <v>I</v>
      </c>
      <c r="C26" s="4">
        <f t="shared" si="2"/>
        <v>30028.440999999999</v>
      </c>
      <c r="D26" s="5" t="str">
        <f t="shared" si="3"/>
        <v>vis</v>
      </c>
      <c r="E26" s="17">
        <f>VLOOKUP(C26,Active!C$21:E$973,3,FALSE)</f>
        <v>-225.01552489472598</v>
      </c>
      <c r="F26" s="6" t="s">
        <v>63</v>
      </c>
      <c r="G26" s="5" t="str">
        <f t="shared" si="4"/>
        <v>30028.441</v>
      </c>
      <c r="H26" s="4">
        <f t="shared" si="5"/>
        <v>-225</v>
      </c>
      <c r="I26" s="18" t="s">
        <v>86</v>
      </c>
      <c r="J26" s="19" t="s">
        <v>87</v>
      </c>
      <c r="K26" s="18">
        <v>-225</v>
      </c>
      <c r="L26" s="18" t="s">
        <v>88</v>
      </c>
      <c r="M26" s="19" t="s">
        <v>69</v>
      </c>
      <c r="N26" s="19"/>
      <c r="O26" s="20" t="s">
        <v>70</v>
      </c>
      <c r="P26" s="20" t="s">
        <v>71</v>
      </c>
    </row>
    <row r="27" spans="1:16" ht="12.75" customHeight="1" thickBot="1" x14ac:dyDescent="0.25">
      <c r="A27" s="4" t="str">
        <f t="shared" si="0"/>
        <v> AHSB 7.8.417 </v>
      </c>
      <c r="B27" s="6" t="str">
        <f t="shared" si="1"/>
        <v>I</v>
      </c>
      <c r="C27" s="4">
        <f t="shared" si="2"/>
        <v>30072.305</v>
      </c>
      <c r="D27" s="5" t="str">
        <f t="shared" si="3"/>
        <v>vis</v>
      </c>
      <c r="E27" s="17">
        <f>VLOOKUP(C27,Active!C$21:E$973,3,FALSE)</f>
        <v>-162.98947678262417</v>
      </c>
      <c r="F27" s="6" t="s">
        <v>63</v>
      </c>
      <c r="G27" s="5" t="str">
        <f t="shared" si="4"/>
        <v>30072.305</v>
      </c>
      <c r="H27" s="4">
        <f t="shared" si="5"/>
        <v>-163</v>
      </c>
      <c r="I27" s="18" t="s">
        <v>89</v>
      </c>
      <c r="J27" s="19" t="s">
        <v>90</v>
      </c>
      <c r="K27" s="18">
        <v>-163</v>
      </c>
      <c r="L27" s="18" t="s">
        <v>91</v>
      </c>
      <c r="M27" s="19" t="s">
        <v>69</v>
      </c>
      <c r="N27" s="19"/>
      <c r="O27" s="20" t="s">
        <v>84</v>
      </c>
      <c r="P27" s="20" t="s">
        <v>85</v>
      </c>
    </row>
    <row r="28" spans="1:16" ht="12.75" customHeight="1" thickBot="1" x14ac:dyDescent="0.25">
      <c r="A28" s="4" t="str">
        <f t="shared" si="0"/>
        <v> PLOU 111.21 </v>
      </c>
      <c r="B28" s="6" t="str">
        <f t="shared" si="1"/>
        <v>I</v>
      </c>
      <c r="C28" s="4">
        <f t="shared" si="2"/>
        <v>30084.317999999999</v>
      </c>
      <c r="D28" s="5" t="str">
        <f t="shared" si="3"/>
        <v>vis</v>
      </c>
      <c r="E28" s="17">
        <f>VLOOKUP(C28,Active!C$21:E$973,3,FALSE)</f>
        <v>-146.00245061149081</v>
      </c>
      <c r="F28" s="6" t="s">
        <v>63</v>
      </c>
      <c r="G28" s="5" t="str">
        <f t="shared" si="4"/>
        <v>30084.318</v>
      </c>
      <c r="H28" s="4">
        <f t="shared" si="5"/>
        <v>-146</v>
      </c>
      <c r="I28" s="18" t="s">
        <v>92</v>
      </c>
      <c r="J28" s="19" t="s">
        <v>93</v>
      </c>
      <c r="K28" s="18">
        <v>-146</v>
      </c>
      <c r="L28" s="18" t="s">
        <v>94</v>
      </c>
      <c r="M28" s="19" t="s">
        <v>69</v>
      </c>
      <c r="N28" s="19"/>
      <c r="O28" s="20" t="s">
        <v>70</v>
      </c>
      <c r="P28" s="20" t="s">
        <v>71</v>
      </c>
    </row>
    <row r="29" spans="1:16" ht="12.75" customHeight="1" thickBot="1" x14ac:dyDescent="0.25">
      <c r="A29" s="4" t="str">
        <f t="shared" si="0"/>
        <v> PLOU 111.21 </v>
      </c>
      <c r="B29" s="6" t="str">
        <f t="shared" si="1"/>
        <v>I</v>
      </c>
      <c r="C29" s="4">
        <f t="shared" si="2"/>
        <v>30089.281999999999</v>
      </c>
      <c r="D29" s="5" t="str">
        <f t="shared" si="3"/>
        <v>vis</v>
      </c>
      <c r="E29" s="17">
        <f>VLOOKUP(C29,Active!C$21:E$973,3,FALSE)</f>
        <v>-138.98308842773054</v>
      </c>
      <c r="F29" s="6" t="s">
        <v>63</v>
      </c>
      <c r="G29" s="5" t="str">
        <f t="shared" si="4"/>
        <v>30089.282</v>
      </c>
      <c r="H29" s="4">
        <f t="shared" si="5"/>
        <v>-139</v>
      </c>
      <c r="I29" s="18" t="s">
        <v>95</v>
      </c>
      <c r="J29" s="19" t="s">
        <v>96</v>
      </c>
      <c r="K29" s="18">
        <v>-139</v>
      </c>
      <c r="L29" s="18" t="s">
        <v>97</v>
      </c>
      <c r="M29" s="19" t="s">
        <v>69</v>
      </c>
      <c r="N29" s="19"/>
      <c r="O29" s="20" t="s">
        <v>70</v>
      </c>
      <c r="P29" s="20" t="s">
        <v>71</v>
      </c>
    </row>
    <row r="30" spans="1:16" ht="12.75" customHeight="1" thickBot="1" x14ac:dyDescent="0.25">
      <c r="A30" s="4" t="str">
        <f t="shared" si="0"/>
        <v> PLOU 111.21 </v>
      </c>
      <c r="B30" s="6" t="str">
        <f t="shared" si="1"/>
        <v>I</v>
      </c>
      <c r="C30" s="4">
        <f t="shared" si="2"/>
        <v>30101.285</v>
      </c>
      <c r="D30" s="5" t="str">
        <f t="shared" si="3"/>
        <v>vis</v>
      </c>
      <c r="E30" s="17">
        <f>VLOOKUP(C30,Active!C$21:E$973,3,FALSE)</f>
        <v>-122.01020279282328</v>
      </c>
      <c r="F30" s="6" t="s">
        <v>63</v>
      </c>
      <c r="G30" s="5" t="str">
        <f t="shared" si="4"/>
        <v>30101.285</v>
      </c>
      <c r="H30" s="4">
        <f t="shared" si="5"/>
        <v>-122</v>
      </c>
      <c r="I30" s="18" t="s">
        <v>98</v>
      </c>
      <c r="J30" s="19" t="s">
        <v>99</v>
      </c>
      <c r="K30" s="18">
        <v>-122</v>
      </c>
      <c r="L30" s="18" t="s">
        <v>100</v>
      </c>
      <c r="M30" s="19" t="s">
        <v>69</v>
      </c>
      <c r="N30" s="19"/>
      <c r="O30" s="20" t="s">
        <v>70</v>
      </c>
      <c r="P30" s="20" t="s">
        <v>71</v>
      </c>
    </row>
    <row r="31" spans="1:16" ht="12.75" customHeight="1" thickBot="1" x14ac:dyDescent="0.25">
      <c r="A31" s="4" t="str">
        <f t="shared" si="0"/>
        <v> PLOU 111.21 </v>
      </c>
      <c r="B31" s="6" t="str">
        <f t="shared" si="1"/>
        <v>I</v>
      </c>
      <c r="C31" s="4">
        <f t="shared" si="2"/>
        <v>30135.214</v>
      </c>
      <c r="D31" s="5" t="str">
        <f t="shared" si="3"/>
        <v>vis</v>
      </c>
      <c r="E31" s="17">
        <f>VLOOKUP(C31,Active!C$21:E$973,3,FALSE)</f>
        <v>-74.032777423603861</v>
      </c>
      <c r="F31" s="6" t="s">
        <v>63</v>
      </c>
      <c r="G31" s="5" t="str">
        <f t="shared" si="4"/>
        <v>30135.214</v>
      </c>
      <c r="H31" s="4">
        <f t="shared" si="5"/>
        <v>-74</v>
      </c>
      <c r="I31" s="18" t="s">
        <v>101</v>
      </c>
      <c r="J31" s="19" t="s">
        <v>102</v>
      </c>
      <c r="K31" s="18">
        <v>-74</v>
      </c>
      <c r="L31" s="18" t="s">
        <v>103</v>
      </c>
      <c r="M31" s="19" t="s">
        <v>69</v>
      </c>
      <c r="N31" s="19"/>
      <c r="O31" s="20" t="s">
        <v>70</v>
      </c>
      <c r="P31" s="20" t="s">
        <v>71</v>
      </c>
    </row>
    <row r="32" spans="1:16" ht="12.75" customHeight="1" thickBot="1" x14ac:dyDescent="0.25">
      <c r="A32" s="4" t="str">
        <f t="shared" si="0"/>
        <v> PLOU 111.21 </v>
      </c>
      <c r="B32" s="6" t="str">
        <f t="shared" si="1"/>
        <v>I</v>
      </c>
      <c r="C32" s="4">
        <f t="shared" si="2"/>
        <v>30352.344000000001</v>
      </c>
      <c r="D32" s="5" t="str">
        <f t="shared" si="3"/>
        <v>vis</v>
      </c>
      <c r="E32" s="17">
        <f>VLOOKUP(C32,Active!C$21:E$973,3,FALSE)</f>
        <v>233.00068570288482</v>
      </c>
      <c r="F32" s="6" t="s">
        <v>63</v>
      </c>
      <c r="G32" s="5" t="str">
        <f t="shared" si="4"/>
        <v>30352.344</v>
      </c>
      <c r="H32" s="4">
        <f t="shared" si="5"/>
        <v>233</v>
      </c>
      <c r="I32" s="18" t="s">
        <v>104</v>
      </c>
      <c r="J32" s="19" t="s">
        <v>105</v>
      </c>
      <c r="K32" s="18">
        <v>233</v>
      </c>
      <c r="L32" s="18" t="s">
        <v>106</v>
      </c>
      <c r="M32" s="19" t="s">
        <v>69</v>
      </c>
      <c r="N32" s="19"/>
      <c r="O32" s="20" t="s">
        <v>70</v>
      </c>
      <c r="P32" s="20" t="s">
        <v>71</v>
      </c>
    </row>
    <row r="33" spans="1:16" ht="12.75" customHeight="1" thickBot="1" x14ac:dyDescent="0.25">
      <c r="A33" s="4" t="str">
        <f t="shared" si="0"/>
        <v> PLOU 111.21 </v>
      </c>
      <c r="B33" s="6" t="str">
        <f t="shared" si="1"/>
        <v>I</v>
      </c>
      <c r="C33" s="4">
        <f t="shared" si="2"/>
        <v>30490.227999999999</v>
      </c>
      <c r="D33" s="5" t="str">
        <f t="shared" si="3"/>
        <v>vis</v>
      </c>
      <c r="E33" s="17">
        <f>VLOOKUP(C33,Active!C$21:E$973,3,FALSE)</f>
        <v>427.976055434069</v>
      </c>
      <c r="F33" s="6" t="s">
        <v>63</v>
      </c>
      <c r="G33" s="5" t="str">
        <f t="shared" si="4"/>
        <v>30490.228</v>
      </c>
      <c r="H33" s="4">
        <f t="shared" si="5"/>
        <v>428</v>
      </c>
      <c r="I33" s="18" t="s">
        <v>107</v>
      </c>
      <c r="J33" s="19" t="s">
        <v>108</v>
      </c>
      <c r="K33" s="18">
        <v>428</v>
      </c>
      <c r="L33" s="18" t="s">
        <v>109</v>
      </c>
      <c r="M33" s="19" t="s">
        <v>69</v>
      </c>
      <c r="N33" s="19"/>
      <c r="O33" s="20" t="s">
        <v>70</v>
      </c>
      <c r="P33" s="20" t="s">
        <v>71</v>
      </c>
    </row>
    <row r="34" spans="1:16" ht="12.75" customHeight="1" thickBot="1" x14ac:dyDescent="0.25">
      <c r="A34" s="4" t="str">
        <f t="shared" si="0"/>
        <v> PLOU 111.21 </v>
      </c>
      <c r="B34" s="6" t="str">
        <f t="shared" si="1"/>
        <v>I</v>
      </c>
      <c r="C34" s="4">
        <f t="shared" si="2"/>
        <v>30495.202000000001</v>
      </c>
      <c r="D34" s="5" t="str">
        <f t="shared" si="3"/>
        <v>vis</v>
      </c>
      <c r="E34" s="17">
        <f>VLOOKUP(C34,Active!C$21:E$973,3,FALSE)</f>
        <v>435.00955815406047</v>
      </c>
      <c r="F34" s="6" t="s">
        <v>63</v>
      </c>
      <c r="G34" s="5" t="str">
        <f t="shared" si="4"/>
        <v>30495.202</v>
      </c>
      <c r="H34" s="4">
        <f t="shared" si="5"/>
        <v>435</v>
      </c>
      <c r="I34" s="18" t="s">
        <v>110</v>
      </c>
      <c r="J34" s="19" t="s">
        <v>111</v>
      </c>
      <c r="K34" s="18">
        <v>435</v>
      </c>
      <c r="L34" s="18" t="s">
        <v>91</v>
      </c>
      <c r="M34" s="19" t="s">
        <v>69</v>
      </c>
      <c r="N34" s="19"/>
      <c r="O34" s="20" t="s">
        <v>70</v>
      </c>
      <c r="P34" s="20" t="s">
        <v>71</v>
      </c>
    </row>
    <row r="35" spans="1:16" ht="12.75" customHeight="1" thickBot="1" x14ac:dyDescent="0.25">
      <c r="A35" s="4" t="str">
        <f t="shared" si="0"/>
        <v> PLOU 111.21 </v>
      </c>
      <c r="B35" s="6" t="str">
        <f t="shared" si="1"/>
        <v>I</v>
      </c>
      <c r="C35" s="4">
        <f t="shared" si="2"/>
        <v>30668.455999999998</v>
      </c>
      <c r="D35" s="5" t="str">
        <f t="shared" si="3"/>
        <v>vis</v>
      </c>
      <c r="E35" s="17">
        <f>VLOOKUP(C35,Active!C$21:E$973,3,FALSE)</f>
        <v>680.00000452496988</v>
      </c>
      <c r="F35" s="6" t="s">
        <v>63</v>
      </c>
      <c r="G35" s="5" t="str">
        <f t="shared" si="4"/>
        <v>30668.456</v>
      </c>
      <c r="H35" s="4">
        <f t="shared" si="5"/>
        <v>680</v>
      </c>
      <c r="I35" s="18" t="s">
        <v>112</v>
      </c>
      <c r="J35" s="19" t="s">
        <v>113</v>
      </c>
      <c r="K35" s="18">
        <v>680</v>
      </c>
      <c r="L35" s="18" t="s">
        <v>106</v>
      </c>
      <c r="M35" s="19" t="s">
        <v>69</v>
      </c>
      <c r="N35" s="19"/>
      <c r="O35" s="20" t="s">
        <v>70</v>
      </c>
      <c r="P35" s="20" t="s">
        <v>71</v>
      </c>
    </row>
    <row r="36" spans="1:16" ht="12.75" customHeight="1" thickBot="1" x14ac:dyDescent="0.25">
      <c r="A36" s="4" t="str">
        <f t="shared" si="0"/>
        <v> PLOU 111.21 </v>
      </c>
      <c r="B36" s="6" t="str">
        <f t="shared" si="1"/>
        <v>I</v>
      </c>
      <c r="C36" s="4">
        <f t="shared" si="2"/>
        <v>30753.296999999999</v>
      </c>
      <c r="D36" s="5" t="str">
        <f t="shared" si="3"/>
        <v>vis</v>
      </c>
      <c r="E36" s="17">
        <f>VLOOKUP(C36,Active!C$21:E$973,3,FALSE)</f>
        <v>799.96972794004114</v>
      </c>
      <c r="F36" s="6" t="s">
        <v>63</v>
      </c>
      <c r="G36" s="5" t="str">
        <f t="shared" si="4"/>
        <v>30753.297</v>
      </c>
      <c r="H36" s="4">
        <f t="shared" si="5"/>
        <v>800</v>
      </c>
      <c r="I36" s="18" t="s">
        <v>114</v>
      </c>
      <c r="J36" s="19" t="s">
        <v>115</v>
      </c>
      <c r="K36" s="18">
        <v>800</v>
      </c>
      <c r="L36" s="18" t="s">
        <v>116</v>
      </c>
      <c r="M36" s="19" t="s">
        <v>69</v>
      </c>
      <c r="N36" s="19"/>
      <c r="O36" s="20" t="s">
        <v>70</v>
      </c>
      <c r="P36" s="20" t="s">
        <v>71</v>
      </c>
    </row>
    <row r="37" spans="1:16" ht="12.75" customHeight="1" thickBot="1" x14ac:dyDescent="0.25">
      <c r="A37" s="4" t="str">
        <f t="shared" si="0"/>
        <v> PLOU 111.21 </v>
      </c>
      <c r="B37" s="6" t="str">
        <f t="shared" si="1"/>
        <v>I</v>
      </c>
      <c r="C37" s="4">
        <f t="shared" si="2"/>
        <v>30758.271000000001</v>
      </c>
      <c r="D37" s="5" t="str">
        <f t="shared" si="3"/>
        <v>vis</v>
      </c>
      <c r="E37" s="17">
        <f>VLOOKUP(C37,Active!C$21:E$973,3,FALSE)</f>
        <v>807.00323066003261</v>
      </c>
      <c r="F37" s="6" t="s">
        <v>63</v>
      </c>
      <c r="G37" s="5" t="str">
        <f t="shared" si="4"/>
        <v>30758.271</v>
      </c>
      <c r="H37" s="4">
        <f t="shared" si="5"/>
        <v>807</v>
      </c>
      <c r="I37" s="18" t="s">
        <v>117</v>
      </c>
      <c r="J37" s="19" t="s">
        <v>118</v>
      </c>
      <c r="K37" s="18">
        <v>807</v>
      </c>
      <c r="L37" s="18" t="s">
        <v>119</v>
      </c>
      <c r="M37" s="19" t="s">
        <v>69</v>
      </c>
      <c r="N37" s="19"/>
      <c r="O37" s="20" t="s">
        <v>70</v>
      </c>
      <c r="P37" s="20" t="s">
        <v>71</v>
      </c>
    </row>
    <row r="38" spans="1:16" ht="12.75" customHeight="1" thickBot="1" x14ac:dyDescent="0.25">
      <c r="A38" s="4" t="str">
        <f t="shared" si="0"/>
        <v> PLOU 111.21 </v>
      </c>
      <c r="B38" s="6" t="str">
        <f t="shared" si="1"/>
        <v>I</v>
      </c>
      <c r="C38" s="4">
        <f t="shared" si="2"/>
        <v>30765.356</v>
      </c>
      <c r="D38" s="5" t="str">
        <f t="shared" si="3"/>
        <v>vis</v>
      </c>
      <c r="E38" s="17">
        <f>VLOOKUP(C38,Active!C$21:E$973,3,FALSE)</f>
        <v>817.02180057782789</v>
      </c>
      <c r="F38" s="6" t="s">
        <v>63</v>
      </c>
      <c r="G38" s="5" t="str">
        <f t="shared" si="4"/>
        <v>30765.356</v>
      </c>
      <c r="H38" s="4">
        <f t="shared" si="5"/>
        <v>817</v>
      </c>
      <c r="I38" s="18" t="s">
        <v>120</v>
      </c>
      <c r="J38" s="19" t="s">
        <v>121</v>
      </c>
      <c r="K38" s="18">
        <v>817</v>
      </c>
      <c r="L38" s="18" t="s">
        <v>74</v>
      </c>
      <c r="M38" s="19" t="s">
        <v>69</v>
      </c>
      <c r="N38" s="19"/>
      <c r="O38" s="20" t="s">
        <v>70</v>
      </c>
      <c r="P38" s="20" t="s">
        <v>71</v>
      </c>
    </row>
    <row r="39" spans="1:16" ht="12.75" customHeight="1" thickBot="1" x14ac:dyDescent="0.25">
      <c r="A39" s="4" t="str">
        <f t="shared" si="0"/>
        <v> PLOU 111.21 </v>
      </c>
      <c r="B39" s="6" t="str">
        <f t="shared" si="1"/>
        <v>I</v>
      </c>
      <c r="C39" s="4">
        <f t="shared" si="2"/>
        <v>30850.216</v>
      </c>
      <c r="D39" s="5" t="str">
        <f t="shared" si="3"/>
        <v>vis</v>
      </c>
      <c r="E39" s="17">
        <f>VLOOKUP(C39,Active!C$21:E$973,3,FALSE)</f>
        <v>937.01839101173334</v>
      </c>
      <c r="F39" s="6" t="s">
        <v>63</v>
      </c>
      <c r="G39" s="5" t="str">
        <f t="shared" si="4"/>
        <v>30850.216</v>
      </c>
      <c r="H39" s="4">
        <f t="shared" si="5"/>
        <v>937</v>
      </c>
      <c r="I39" s="18" t="s">
        <v>122</v>
      </c>
      <c r="J39" s="19" t="s">
        <v>123</v>
      </c>
      <c r="K39" s="18">
        <v>937</v>
      </c>
      <c r="L39" s="18" t="s">
        <v>124</v>
      </c>
      <c r="M39" s="19" t="s">
        <v>69</v>
      </c>
      <c r="N39" s="19"/>
      <c r="O39" s="20" t="s">
        <v>70</v>
      </c>
      <c r="P39" s="20" t="s">
        <v>71</v>
      </c>
    </row>
    <row r="40" spans="1:16" ht="12.75" customHeight="1" thickBot="1" x14ac:dyDescent="0.25">
      <c r="A40" s="4" t="str">
        <f t="shared" si="0"/>
        <v> AHSB 7.8.417 </v>
      </c>
      <c r="B40" s="6" t="str">
        <f t="shared" si="1"/>
        <v>I</v>
      </c>
      <c r="C40" s="4">
        <f t="shared" si="2"/>
        <v>31144.397000000001</v>
      </c>
      <c r="D40" s="5" t="str">
        <f t="shared" si="3"/>
        <v>vis</v>
      </c>
      <c r="E40" s="17">
        <f>VLOOKUP(C40,Active!C$21:E$973,3,FALSE)</f>
        <v>1353.0060998313957</v>
      </c>
      <c r="F40" s="6" t="s">
        <v>63</v>
      </c>
      <c r="G40" s="5" t="str">
        <f t="shared" si="4"/>
        <v>31144.397</v>
      </c>
      <c r="H40" s="4">
        <f t="shared" si="5"/>
        <v>1353</v>
      </c>
      <c r="I40" s="18" t="s">
        <v>125</v>
      </c>
      <c r="J40" s="19" t="s">
        <v>126</v>
      </c>
      <c r="K40" s="18">
        <v>1353</v>
      </c>
      <c r="L40" s="18" t="s">
        <v>127</v>
      </c>
      <c r="M40" s="19" t="s">
        <v>69</v>
      </c>
      <c r="N40" s="19"/>
      <c r="O40" s="20" t="s">
        <v>84</v>
      </c>
      <c r="P40" s="20" t="s">
        <v>85</v>
      </c>
    </row>
    <row r="41" spans="1:16" ht="12.75" customHeight="1" thickBot="1" x14ac:dyDescent="0.25">
      <c r="A41" s="4" t="str">
        <f t="shared" si="0"/>
        <v> AHSB 7.8.417 </v>
      </c>
      <c r="B41" s="6" t="str">
        <f t="shared" si="1"/>
        <v>I</v>
      </c>
      <c r="C41" s="4">
        <f t="shared" si="2"/>
        <v>32233.445</v>
      </c>
      <c r="D41" s="5" t="str">
        <f t="shared" si="3"/>
        <v>vis</v>
      </c>
      <c r="E41" s="17">
        <f>VLOOKUP(C41,Active!C$21:E$973,3,FALSE)</f>
        <v>2892.9783696742288</v>
      </c>
      <c r="F41" s="6" t="s">
        <v>63</v>
      </c>
      <c r="G41" s="5" t="str">
        <f t="shared" si="4"/>
        <v>32233.445</v>
      </c>
      <c r="H41" s="4">
        <f t="shared" si="5"/>
        <v>2893</v>
      </c>
      <c r="I41" s="18" t="s">
        <v>128</v>
      </c>
      <c r="J41" s="19" t="s">
        <v>129</v>
      </c>
      <c r="K41" s="18">
        <v>2893</v>
      </c>
      <c r="L41" s="18" t="s">
        <v>130</v>
      </c>
      <c r="M41" s="19" t="s">
        <v>69</v>
      </c>
      <c r="N41" s="19"/>
      <c r="O41" s="20" t="s">
        <v>84</v>
      </c>
      <c r="P41" s="20" t="s">
        <v>85</v>
      </c>
    </row>
    <row r="42" spans="1:16" ht="12.75" customHeight="1" thickBot="1" x14ac:dyDescent="0.25">
      <c r="A42" s="4" t="str">
        <f t="shared" si="0"/>
        <v> AHSB 7.8.417 </v>
      </c>
      <c r="B42" s="6" t="str">
        <f t="shared" si="1"/>
        <v>I</v>
      </c>
      <c r="C42" s="4">
        <f t="shared" si="2"/>
        <v>33702.305</v>
      </c>
      <c r="D42" s="5" t="str">
        <f t="shared" si="3"/>
        <v>vis</v>
      </c>
      <c r="E42" s="17">
        <f>VLOOKUP(C42,Active!C$21:E$973,3,FALSE)</f>
        <v>4970.0251741138372</v>
      </c>
      <c r="F42" s="6" t="s">
        <v>63</v>
      </c>
      <c r="G42" s="5" t="str">
        <f t="shared" si="4"/>
        <v>33702.305</v>
      </c>
      <c r="H42" s="4">
        <f t="shared" si="5"/>
        <v>4970</v>
      </c>
      <c r="I42" s="18" t="s">
        <v>131</v>
      </c>
      <c r="J42" s="19" t="s">
        <v>132</v>
      </c>
      <c r="K42" s="18">
        <v>4970</v>
      </c>
      <c r="L42" s="18" t="s">
        <v>133</v>
      </c>
      <c r="M42" s="19" t="s">
        <v>69</v>
      </c>
      <c r="N42" s="19"/>
      <c r="O42" s="20" t="s">
        <v>84</v>
      </c>
      <c r="P42" s="20" t="s">
        <v>85</v>
      </c>
    </row>
    <row r="43" spans="1:16" ht="12.75" customHeight="1" thickBot="1" x14ac:dyDescent="0.25">
      <c r="A43" s="4" t="str">
        <f t="shared" si="0"/>
        <v> AHSB 7.8.417 </v>
      </c>
      <c r="B43" s="6" t="str">
        <f t="shared" si="1"/>
        <v>I</v>
      </c>
      <c r="C43" s="4">
        <f t="shared" si="2"/>
        <v>33709.370000000003</v>
      </c>
      <c r="D43" s="5" t="str">
        <f t="shared" si="3"/>
        <v>vis</v>
      </c>
      <c r="E43" s="17">
        <f>VLOOKUP(C43,Active!C$21:E$973,3,FALSE)</f>
        <v>4980.0154629591807</v>
      </c>
      <c r="F43" s="6" t="s">
        <v>63</v>
      </c>
      <c r="G43" s="5" t="str">
        <f t="shared" si="4"/>
        <v>33709.370</v>
      </c>
      <c r="H43" s="4">
        <f t="shared" si="5"/>
        <v>4980</v>
      </c>
      <c r="I43" s="18" t="s">
        <v>134</v>
      </c>
      <c r="J43" s="19" t="s">
        <v>135</v>
      </c>
      <c r="K43" s="18">
        <v>4980</v>
      </c>
      <c r="L43" s="18" t="s">
        <v>136</v>
      </c>
      <c r="M43" s="19" t="s">
        <v>69</v>
      </c>
      <c r="N43" s="19"/>
      <c r="O43" s="20" t="s">
        <v>84</v>
      </c>
      <c r="P43" s="20" t="s">
        <v>85</v>
      </c>
    </row>
    <row r="44" spans="1:16" ht="12.75" customHeight="1" thickBot="1" x14ac:dyDescent="0.25">
      <c r="A44" s="4" t="str">
        <f t="shared" si="0"/>
        <v> AHSB 7.8.417 </v>
      </c>
      <c r="B44" s="6" t="str">
        <f t="shared" si="1"/>
        <v>I</v>
      </c>
      <c r="C44" s="4">
        <f t="shared" si="2"/>
        <v>34769.438000000002</v>
      </c>
      <c r="D44" s="5" t="str">
        <f t="shared" si="3"/>
        <v>vis</v>
      </c>
      <c r="E44" s="17">
        <f>VLOOKUP(C44,Active!C$21:E$973,3,FALSE)</f>
        <v>6479.0084588122127</v>
      </c>
      <c r="F44" s="6" t="s">
        <v>63</v>
      </c>
      <c r="G44" s="5" t="str">
        <f t="shared" si="4"/>
        <v>34769.438</v>
      </c>
      <c r="H44" s="4">
        <f t="shared" si="5"/>
        <v>6479</v>
      </c>
      <c r="I44" s="18" t="s">
        <v>137</v>
      </c>
      <c r="J44" s="19" t="s">
        <v>138</v>
      </c>
      <c r="K44" s="18">
        <v>6479</v>
      </c>
      <c r="L44" s="18" t="s">
        <v>139</v>
      </c>
      <c r="M44" s="19" t="s">
        <v>69</v>
      </c>
      <c r="N44" s="19"/>
      <c r="O44" s="20" t="s">
        <v>84</v>
      </c>
      <c r="P44" s="20" t="s">
        <v>85</v>
      </c>
    </row>
    <row r="45" spans="1:16" ht="12.75" customHeight="1" thickBot="1" x14ac:dyDescent="0.25">
      <c r="A45" s="4" t="str">
        <f t="shared" si="0"/>
        <v> AHSB 7.8.417 </v>
      </c>
      <c r="B45" s="6" t="str">
        <f t="shared" si="1"/>
        <v>I</v>
      </c>
      <c r="C45" s="4">
        <f t="shared" si="2"/>
        <v>34779.324999999997</v>
      </c>
      <c r="D45" s="5" t="str">
        <f t="shared" si="3"/>
        <v>vis</v>
      </c>
      <c r="E45" s="17">
        <f>VLOOKUP(C45,Active!C$21:E$973,3,FALSE)</f>
        <v>6492.9892069811904</v>
      </c>
      <c r="F45" s="6" t="s">
        <v>63</v>
      </c>
      <c r="G45" s="5" t="str">
        <f t="shared" si="4"/>
        <v>34779.325</v>
      </c>
      <c r="H45" s="4">
        <f t="shared" si="5"/>
        <v>6493</v>
      </c>
      <c r="I45" s="18" t="s">
        <v>140</v>
      </c>
      <c r="J45" s="19" t="s">
        <v>141</v>
      </c>
      <c r="K45" s="18">
        <v>6493</v>
      </c>
      <c r="L45" s="18" t="s">
        <v>142</v>
      </c>
      <c r="M45" s="19" t="s">
        <v>69</v>
      </c>
      <c r="N45" s="19"/>
      <c r="O45" s="20" t="s">
        <v>84</v>
      </c>
      <c r="P45" s="20" t="s">
        <v>85</v>
      </c>
    </row>
    <row r="46" spans="1:16" ht="12.75" customHeight="1" thickBot="1" x14ac:dyDescent="0.25">
      <c r="A46" s="4" t="str">
        <f t="shared" si="0"/>
        <v> AHSB 7.8.417 </v>
      </c>
      <c r="B46" s="6" t="str">
        <f t="shared" si="1"/>
        <v>I</v>
      </c>
      <c r="C46" s="4">
        <f t="shared" si="2"/>
        <v>35107.472999999998</v>
      </c>
      <c r="D46" s="5" t="str">
        <f t="shared" si="3"/>
        <v>vis</v>
      </c>
      <c r="E46" s="17">
        <f>VLOOKUP(C46,Active!C$21:E$973,3,FALSE)</f>
        <v>6957.0080752077411</v>
      </c>
      <c r="F46" s="6" t="s">
        <v>63</v>
      </c>
      <c r="G46" s="5" t="str">
        <f t="shared" si="4"/>
        <v>35107.473</v>
      </c>
      <c r="H46" s="4">
        <f t="shared" si="5"/>
        <v>6957</v>
      </c>
      <c r="I46" s="18" t="s">
        <v>143</v>
      </c>
      <c r="J46" s="19" t="s">
        <v>144</v>
      </c>
      <c r="K46" s="18">
        <v>6957</v>
      </c>
      <c r="L46" s="18" t="s">
        <v>139</v>
      </c>
      <c r="M46" s="19" t="s">
        <v>69</v>
      </c>
      <c r="N46" s="19"/>
      <c r="O46" s="20" t="s">
        <v>84</v>
      </c>
      <c r="P46" s="20" t="s">
        <v>85</v>
      </c>
    </row>
    <row r="47" spans="1:16" ht="12.75" customHeight="1" thickBot="1" x14ac:dyDescent="0.25">
      <c r="A47" s="4" t="str">
        <f t="shared" si="0"/>
        <v> AHSB 7.8.417 </v>
      </c>
      <c r="B47" s="6" t="str">
        <f t="shared" si="1"/>
        <v>I</v>
      </c>
      <c r="C47" s="4">
        <f t="shared" si="2"/>
        <v>35129.372000000003</v>
      </c>
      <c r="D47" s="5" t="str">
        <f t="shared" si="3"/>
        <v>vis</v>
      </c>
      <c r="E47" s="17">
        <f>VLOOKUP(C47,Active!C$21:E$973,3,FALSE)</f>
        <v>6987.9744354942441</v>
      </c>
      <c r="F47" s="6" t="s">
        <v>63</v>
      </c>
      <c r="G47" s="5" t="str">
        <f t="shared" si="4"/>
        <v>35129.372</v>
      </c>
      <c r="H47" s="4">
        <f t="shared" si="5"/>
        <v>6988</v>
      </c>
      <c r="I47" s="18" t="s">
        <v>145</v>
      </c>
      <c r="J47" s="19" t="s">
        <v>146</v>
      </c>
      <c r="K47" s="18">
        <v>6988</v>
      </c>
      <c r="L47" s="18" t="s">
        <v>147</v>
      </c>
      <c r="M47" s="19" t="s">
        <v>69</v>
      </c>
      <c r="N47" s="19"/>
      <c r="O47" s="20" t="s">
        <v>84</v>
      </c>
      <c r="P47" s="20" t="s">
        <v>85</v>
      </c>
    </row>
    <row r="48" spans="1:16" ht="12.75" customHeight="1" thickBot="1" x14ac:dyDescent="0.25">
      <c r="A48" s="4" t="str">
        <f t="shared" si="0"/>
        <v> AHSB 7.8.417 </v>
      </c>
      <c r="B48" s="6" t="str">
        <f t="shared" si="1"/>
        <v>I</v>
      </c>
      <c r="C48" s="4">
        <f t="shared" si="2"/>
        <v>35131.5</v>
      </c>
      <c r="D48" s="5" t="str">
        <f t="shared" si="3"/>
        <v>vis</v>
      </c>
      <c r="E48" s="17">
        <f>VLOOKUP(C48,Active!C$21:E$973,3,FALSE)</f>
        <v>6990.9835416036358</v>
      </c>
      <c r="F48" s="6" t="s">
        <v>63</v>
      </c>
      <c r="G48" s="5" t="str">
        <f t="shared" si="4"/>
        <v>35131.500</v>
      </c>
      <c r="H48" s="4">
        <f t="shared" si="5"/>
        <v>6991</v>
      </c>
      <c r="I48" s="18" t="s">
        <v>148</v>
      </c>
      <c r="J48" s="19" t="s">
        <v>149</v>
      </c>
      <c r="K48" s="18">
        <v>6991</v>
      </c>
      <c r="L48" s="18" t="s">
        <v>150</v>
      </c>
      <c r="M48" s="19" t="s">
        <v>69</v>
      </c>
      <c r="N48" s="19"/>
      <c r="O48" s="20" t="s">
        <v>84</v>
      </c>
      <c r="P48" s="20" t="s">
        <v>85</v>
      </c>
    </row>
    <row r="49" spans="1:16" ht="12.75" customHeight="1" thickBot="1" x14ac:dyDescent="0.25">
      <c r="A49" s="4" t="str">
        <f t="shared" si="0"/>
        <v> AHSB 7.8.417 </v>
      </c>
      <c r="B49" s="6" t="str">
        <f t="shared" si="1"/>
        <v>I</v>
      </c>
      <c r="C49" s="4">
        <f t="shared" si="2"/>
        <v>35160.504999999997</v>
      </c>
      <c r="D49" s="5" t="str">
        <f t="shared" si="3"/>
        <v>vis</v>
      </c>
      <c r="E49" s="17">
        <f>VLOOKUP(C49,Active!C$21:E$973,3,FALSE)</f>
        <v>7031.9981669340041</v>
      </c>
      <c r="F49" s="6" t="s">
        <v>63</v>
      </c>
      <c r="G49" s="5" t="str">
        <f t="shared" si="4"/>
        <v>35160.505</v>
      </c>
      <c r="H49" s="4">
        <f t="shared" si="5"/>
        <v>7032</v>
      </c>
      <c r="I49" s="18" t="s">
        <v>151</v>
      </c>
      <c r="J49" s="19" t="s">
        <v>152</v>
      </c>
      <c r="K49" s="18">
        <v>7032</v>
      </c>
      <c r="L49" s="18" t="s">
        <v>77</v>
      </c>
      <c r="M49" s="19" t="s">
        <v>69</v>
      </c>
      <c r="N49" s="19"/>
      <c r="O49" s="20" t="s">
        <v>84</v>
      </c>
      <c r="P49" s="20" t="s">
        <v>85</v>
      </c>
    </row>
    <row r="50" spans="1:16" ht="12.75" customHeight="1" thickBot="1" x14ac:dyDescent="0.25">
      <c r="A50" s="4" t="str">
        <f t="shared" si="0"/>
        <v> AHSB 7.8.417 </v>
      </c>
      <c r="B50" s="6" t="str">
        <f t="shared" si="1"/>
        <v>I</v>
      </c>
      <c r="C50" s="4">
        <f t="shared" si="2"/>
        <v>35163.347999999998</v>
      </c>
      <c r="D50" s="5" t="str">
        <f t="shared" si="3"/>
        <v>vis</v>
      </c>
      <c r="E50" s="17">
        <f>VLOOKUP(C50,Active!C$21:E$973,3,FALSE)</f>
        <v>7036.0183213837299</v>
      </c>
      <c r="F50" s="6" t="s">
        <v>63</v>
      </c>
      <c r="G50" s="5" t="str">
        <f t="shared" si="4"/>
        <v>35163.348</v>
      </c>
      <c r="H50" s="4">
        <f t="shared" si="5"/>
        <v>7036</v>
      </c>
      <c r="I50" s="18" t="s">
        <v>153</v>
      </c>
      <c r="J50" s="19" t="s">
        <v>154</v>
      </c>
      <c r="K50" s="18">
        <v>7036</v>
      </c>
      <c r="L50" s="18" t="s">
        <v>124</v>
      </c>
      <c r="M50" s="19" t="s">
        <v>69</v>
      </c>
      <c r="N50" s="19"/>
      <c r="O50" s="20" t="s">
        <v>84</v>
      </c>
      <c r="P50" s="20" t="s">
        <v>85</v>
      </c>
    </row>
    <row r="51" spans="1:16" ht="12.75" customHeight="1" thickBot="1" x14ac:dyDescent="0.25">
      <c r="A51" s="4" t="str">
        <f t="shared" si="0"/>
        <v> AHSB 7.8.417 </v>
      </c>
      <c r="B51" s="6" t="str">
        <f t="shared" si="1"/>
        <v>I</v>
      </c>
      <c r="C51" s="4">
        <f t="shared" si="2"/>
        <v>35165.474999999999</v>
      </c>
      <c r="D51" s="5" t="str">
        <f t="shared" si="3"/>
        <v>vis</v>
      </c>
      <c r="E51" s="17">
        <f>VLOOKUP(C51,Active!C$21:E$973,3,FALSE)</f>
        <v>7039.026013439503</v>
      </c>
      <c r="F51" s="6" t="s">
        <v>63</v>
      </c>
      <c r="G51" s="5" t="str">
        <f t="shared" si="4"/>
        <v>35165.475</v>
      </c>
      <c r="H51" s="4">
        <f t="shared" si="5"/>
        <v>7039</v>
      </c>
      <c r="I51" s="18" t="s">
        <v>155</v>
      </c>
      <c r="J51" s="19" t="s">
        <v>156</v>
      </c>
      <c r="K51" s="18">
        <v>7039</v>
      </c>
      <c r="L51" s="18" t="s">
        <v>133</v>
      </c>
      <c r="M51" s="19" t="s">
        <v>69</v>
      </c>
      <c r="N51" s="19"/>
      <c r="O51" s="20" t="s">
        <v>84</v>
      </c>
      <c r="P51" s="20" t="s">
        <v>85</v>
      </c>
    </row>
    <row r="52" spans="1:16" ht="12.75" customHeight="1" thickBot="1" x14ac:dyDescent="0.25">
      <c r="A52" s="4" t="str">
        <f t="shared" si="0"/>
        <v> AHSB 7.8.417 </v>
      </c>
      <c r="B52" s="6" t="str">
        <f t="shared" si="1"/>
        <v>II</v>
      </c>
      <c r="C52" s="4">
        <f t="shared" si="2"/>
        <v>35458.660000000003</v>
      </c>
      <c r="D52" s="5" t="str">
        <f t="shared" si="3"/>
        <v>vis</v>
      </c>
      <c r="E52" s="17">
        <f>VLOOKUP(C52,Active!C$21:E$973,3,FALSE)</f>
        <v>7453.6053248508269</v>
      </c>
      <c r="F52" s="6" t="s">
        <v>63</v>
      </c>
      <c r="G52" s="5" t="str">
        <f t="shared" si="4"/>
        <v>35458.660</v>
      </c>
      <c r="H52" s="4">
        <f t="shared" si="5"/>
        <v>7453.5</v>
      </c>
      <c r="I52" s="18" t="s">
        <v>157</v>
      </c>
      <c r="J52" s="19" t="s">
        <v>158</v>
      </c>
      <c r="K52" s="18">
        <v>7453.5</v>
      </c>
      <c r="L52" s="18" t="s">
        <v>159</v>
      </c>
      <c r="M52" s="19" t="s">
        <v>69</v>
      </c>
      <c r="N52" s="19"/>
      <c r="O52" s="20" t="s">
        <v>84</v>
      </c>
      <c r="P52" s="20" t="s">
        <v>85</v>
      </c>
    </row>
    <row r="53" spans="1:16" ht="12.75" customHeight="1" thickBot="1" x14ac:dyDescent="0.25">
      <c r="A53" s="4" t="str">
        <f t="shared" si="0"/>
        <v> AHSB 7.8.417 </v>
      </c>
      <c r="B53" s="6" t="str">
        <f t="shared" si="1"/>
        <v>I</v>
      </c>
      <c r="C53" s="4">
        <f t="shared" si="2"/>
        <v>35486.512000000002</v>
      </c>
      <c r="D53" s="5" t="str">
        <f t="shared" si="3"/>
        <v>vis</v>
      </c>
      <c r="E53" s="17">
        <f>VLOOKUP(C53,Active!C$21:E$973,3,FALSE)</f>
        <v>7492.989546354067</v>
      </c>
      <c r="F53" s="6" t="s">
        <v>63</v>
      </c>
      <c r="G53" s="5" t="str">
        <f t="shared" si="4"/>
        <v>35486.512</v>
      </c>
      <c r="H53" s="4">
        <f t="shared" si="5"/>
        <v>7493</v>
      </c>
      <c r="I53" s="18" t="s">
        <v>160</v>
      </c>
      <c r="J53" s="19" t="s">
        <v>161</v>
      </c>
      <c r="K53" s="18">
        <v>7493</v>
      </c>
      <c r="L53" s="18" t="s">
        <v>100</v>
      </c>
      <c r="M53" s="19" t="s">
        <v>69</v>
      </c>
      <c r="N53" s="19"/>
      <c r="O53" s="20" t="s">
        <v>84</v>
      </c>
      <c r="P53" s="20" t="s">
        <v>85</v>
      </c>
    </row>
    <row r="54" spans="1:16" ht="12.75" customHeight="1" thickBot="1" x14ac:dyDescent="0.25">
      <c r="A54" s="4" t="str">
        <f t="shared" si="0"/>
        <v> AHSB 7.8.417 </v>
      </c>
      <c r="B54" s="6" t="str">
        <f t="shared" si="1"/>
        <v>I</v>
      </c>
      <c r="C54" s="4">
        <f t="shared" si="2"/>
        <v>36252.400000000001</v>
      </c>
      <c r="D54" s="5" t="str">
        <f t="shared" si="3"/>
        <v>vis</v>
      </c>
      <c r="E54" s="17">
        <f>VLOOKUP(C54,Active!C$21:E$973,3,FALSE)</f>
        <v>8575.9962474410604</v>
      </c>
      <c r="F54" s="6" t="s">
        <v>63</v>
      </c>
      <c r="G54" s="5" t="str">
        <f t="shared" si="4"/>
        <v>36252.400</v>
      </c>
      <c r="H54" s="4">
        <f t="shared" si="5"/>
        <v>8576</v>
      </c>
      <c r="I54" s="18" t="s">
        <v>162</v>
      </c>
      <c r="J54" s="19" t="s">
        <v>163</v>
      </c>
      <c r="K54" s="18">
        <v>8576</v>
      </c>
      <c r="L54" s="18" t="s">
        <v>65</v>
      </c>
      <c r="M54" s="19" t="s">
        <v>69</v>
      </c>
      <c r="N54" s="19"/>
      <c r="O54" s="20" t="s">
        <v>84</v>
      </c>
      <c r="P54" s="20" t="s">
        <v>85</v>
      </c>
    </row>
    <row r="55" spans="1:16" ht="12.75" customHeight="1" thickBot="1" x14ac:dyDescent="0.25">
      <c r="A55" s="4" t="str">
        <f t="shared" si="0"/>
        <v> BRNO 31 </v>
      </c>
      <c r="B55" s="6" t="str">
        <f t="shared" si="1"/>
        <v>I</v>
      </c>
      <c r="C55" s="4">
        <f t="shared" si="2"/>
        <v>47946.392999999996</v>
      </c>
      <c r="D55" s="5" t="str">
        <f t="shared" si="3"/>
        <v>vis</v>
      </c>
      <c r="E55" s="17">
        <f>VLOOKUP(C55,Active!C$21:E$973,3,FALSE)</f>
        <v>25111.929414515616</v>
      </c>
      <c r="F55" s="6" t="s">
        <v>63</v>
      </c>
      <c r="G55" s="5" t="str">
        <f t="shared" si="4"/>
        <v>47946.393</v>
      </c>
      <c r="H55" s="4">
        <f t="shared" si="5"/>
        <v>25112</v>
      </c>
      <c r="I55" s="18" t="s">
        <v>185</v>
      </c>
      <c r="J55" s="19" t="s">
        <v>186</v>
      </c>
      <c r="K55" s="18">
        <v>25112</v>
      </c>
      <c r="L55" s="18" t="s">
        <v>187</v>
      </c>
      <c r="M55" s="19" t="s">
        <v>167</v>
      </c>
      <c r="N55" s="19"/>
      <c r="O55" s="20" t="s">
        <v>188</v>
      </c>
      <c r="P55" s="20" t="s">
        <v>189</v>
      </c>
    </row>
    <row r="56" spans="1:16" ht="12.75" customHeight="1" thickBot="1" x14ac:dyDescent="0.25">
      <c r="A56" s="4" t="str">
        <f t="shared" si="0"/>
        <v>IBVS 5741 </v>
      </c>
      <c r="B56" s="6" t="str">
        <f t="shared" si="1"/>
        <v>I</v>
      </c>
      <c r="C56" s="4">
        <f t="shared" si="2"/>
        <v>53407.264600000002</v>
      </c>
      <c r="D56" s="5" t="str">
        <f t="shared" si="3"/>
        <v>vis</v>
      </c>
      <c r="E56" s="17">
        <f>VLOOKUP(C56,Active!C$21:E$973,3,FALSE)</f>
        <v>32833.894684340528</v>
      </c>
      <c r="F56" s="6" t="s">
        <v>63</v>
      </c>
      <c r="G56" s="5" t="str">
        <f t="shared" si="4"/>
        <v>53407.2646</v>
      </c>
      <c r="H56" s="4">
        <f t="shared" si="5"/>
        <v>32834</v>
      </c>
      <c r="I56" s="18" t="s">
        <v>201</v>
      </c>
      <c r="J56" s="19" t="s">
        <v>202</v>
      </c>
      <c r="K56" s="18">
        <v>32834</v>
      </c>
      <c r="L56" s="18" t="s">
        <v>203</v>
      </c>
      <c r="M56" s="19" t="s">
        <v>193</v>
      </c>
      <c r="N56" s="19" t="s">
        <v>194</v>
      </c>
      <c r="O56" s="20" t="s">
        <v>204</v>
      </c>
      <c r="P56" s="21" t="s">
        <v>205</v>
      </c>
    </row>
    <row r="57" spans="1:16" x14ac:dyDescent="0.2">
      <c r="B57" s="6"/>
      <c r="F57" s="6"/>
    </row>
    <row r="58" spans="1:16" x14ac:dyDescent="0.2">
      <c r="B58" s="6"/>
      <c r="F58" s="6"/>
    </row>
    <row r="59" spans="1:16" x14ac:dyDescent="0.2">
      <c r="B59" s="6"/>
      <c r="F59" s="6"/>
    </row>
    <row r="60" spans="1:16" x14ac:dyDescent="0.2">
      <c r="B60" s="6"/>
      <c r="F60" s="6"/>
    </row>
    <row r="61" spans="1:16" x14ac:dyDescent="0.2">
      <c r="B61" s="6"/>
      <c r="F61" s="6"/>
    </row>
    <row r="62" spans="1:16" x14ac:dyDescent="0.2">
      <c r="B62" s="6"/>
      <c r="F62" s="6"/>
    </row>
    <row r="63" spans="1:16" x14ac:dyDescent="0.2">
      <c r="B63" s="6"/>
      <c r="F63" s="6"/>
    </row>
    <row r="64" spans="1:16" x14ac:dyDescent="0.2">
      <c r="B64" s="6"/>
      <c r="F64" s="6"/>
    </row>
    <row r="65" spans="2:6" x14ac:dyDescent="0.2">
      <c r="B65" s="6"/>
      <c r="F65" s="6"/>
    </row>
    <row r="66" spans="2:6" x14ac:dyDescent="0.2">
      <c r="B66" s="6"/>
      <c r="F66" s="6"/>
    </row>
    <row r="67" spans="2:6" x14ac:dyDescent="0.2">
      <c r="B67" s="6"/>
      <c r="F67" s="6"/>
    </row>
    <row r="68" spans="2:6" x14ac:dyDescent="0.2">
      <c r="B68" s="6"/>
      <c r="F68" s="6"/>
    </row>
    <row r="69" spans="2:6" x14ac:dyDescent="0.2">
      <c r="B69" s="6"/>
      <c r="F69" s="6"/>
    </row>
    <row r="70" spans="2:6" x14ac:dyDescent="0.2">
      <c r="B70" s="6"/>
      <c r="F70" s="6"/>
    </row>
    <row r="71" spans="2:6" x14ac:dyDescent="0.2">
      <c r="B71" s="6"/>
      <c r="F71" s="6"/>
    </row>
    <row r="72" spans="2:6" x14ac:dyDescent="0.2">
      <c r="B72" s="6"/>
      <c r="F72" s="6"/>
    </row>
    <row r="73" spans="2:6" x14ac:dyDescent="0.2">
      <c r="B73" s="6"/>
      <c r="F73" s="6"/>
    </row>
    <row r="74" spans="2:6" x14ac:dyDescent="0.2">
      <c r="B74" s="6"/>
      <c r="F74" s="6"/>
    </row>
    <row r="75" spans="2:6" x14ac:dyDescent="0.2">
      <c r="B75" s="6"/>
      <c r="F75" s="6"/>
    </row>
    <row r="76" spans="2:6" x14ac:dyDescent="0.2">
      <c r="B76" s="6"/>
      <c r="F76" s="6"/>
    </row>
    <row r="77" spans="2:6" x14ac:dyDescent="0.2">
      <c r="B77" s="6"/>
      <c r="F77" s="6"/>
    </row>
    <row r="78" spans="2:6" x14ac:dyDescent="0.2">
      <c r="B78" s="6"/>
      <c r="F78" s="6"/>
    </row>
    <row r="79" spans="2:6" x14ac:dyDescent="0.2">
      <c r="B79" s="6"/>
      <c r="F79" s="6"/>
    </row>
    <row r="80" spans="2: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</sheetData>
  <phoneticPr fontId="8" type="noConversion"/>
  <hyperlinks>
    <hyperlink ref="P16" r:id="rId1" display="http://www.konkoly.hu/cgi-bin/IBVS?5603"/>
    <hyperlink ref="P17" r:id="rId2" display="http://var.astro.cz/oejv/issues/oejv0003.pdf"/>
    <hyperlink ref="P56" r:id="rId3" display="http://www.konkoly.hu/cgi-bin/IBVS?5741"/>
    <hyperlink ref="P18" r:id="rId4" display="http://www.bav-astro.de/sfs/BAVM_link.php?BAVMnr=209"/>
    <hyperlink ref="P19" r:id="rId5" display="http://var.astro.cz/oejv/issues/oejv0160.pdf"/>
    <hyperlink ref="P20" r:id="rId6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2024-02-20T04:39:14Z</dcterms:modified>
</cp:coreProperties>
</file>