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34B3770-1944-47AF-B8CB-DFCEDA5517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1" i="1" l="1"/>
  <c r="E22" i="1"/>
  <c r="F22" i="1" s="1"/>
  <c r="G22" i="1" s="1"/>
  <c r="K22" i="1" s="1"/>
  <c r="D9" i="1"/>
  <c r="C9" i="1"/>
  <c r="Q22" i="1"/>
  <c r="Q23" i="1"/>
  <c r="Q24" i="1"/>
  <c r="F16" i="1"/>
  <c r="F17" i="1" s="1"/>
  <c r="C17" i="1"/>
  <c r="E24" i="1"/>
  <c r="F24" i="1" s="1"/>
  <c r="G24" i="1" s="1"/>
  <c r="K24" i="1" s="1"/>
  <c r="E23" i="1"/>
  <c r="F23" i="1"/>
  <c r="G23" i="1" s="1"/>
  <c r="K23" i="1" s="1"/>
  <c r="E21" i="1"/>
  <c r="F21" i="1"/>
  <c r="G21" i="1" s="1"/>
  <c r="K21" i="1" s="1"/>
  <c r="C12" i="1"/>
  <c r="C11" i="1"/>
  <c r="O23" i="1" l="1"/>
  <c r="C15" i="1"/>
  <c r="F18" i="1" s="1"/>
  <c r="O21" i="1"/>
  <c r="O24" i="1"/>
  <c r="O22" i="1"/>
  <c r="C16" i="1"/>
  <c r="D18" i="1" s="1"/>
  <c r="F19" i="1" l="1"/>
  <c r="C18" i="1"/>
</calcChain>
</file>

<file path=xl/sharedStrings.xml><?xml version="1.0" encoding="utf-8"?>
<sst xmlns="http://schemas.openxmlformats.org/spreadsheetml/2006/main" count="63" uniqueCount="52">
  <si>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</si>
  <si>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</si>
  <si>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</si>
  <si>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</si>
  <si>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</si>
  <si>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</si>
  <si>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</si>
  <si>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</si>
  <si>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</si>
  <si>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</si>
  <si>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</si>
  <si>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</si>
  <si>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</si>
  <si>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</si>
  <si>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</si>
  <si>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</si>
  <si>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</si>
  <si>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</si>
  <si>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</si>
  <si>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</si>
  <si>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</si>
  <si>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</si>
  <si>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</si>
  <si>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</si>
  <si>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</si>
  <si>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</si>
  <si>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</si>
  <si>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</si>
  <si>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</si>
  <si>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</si>
  <si>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</si>
  <si>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</si>
  <si>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</si>
  <si>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</si>
  <si>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</si>
  <si>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</si>
  <si>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</si>
  <si>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</si>
  <si>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</si>
  <si>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</si>
  <si>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</si>
  <si>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</si>
  <si>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G4835-1716</t>
  </si>
  <si>
    <t>2022A</t>
  </si>
  <si>
    <t>EW</t>
  </si>
  <si>
    <t>pr_0</t>
  </si>
  <si>
    <t>as of 2022-01-07</t>
  </si>
  <si>
    <t>VSX</t>
  </si>
  <si>
    <t>Mon</t>
  </si>
  <si>
    <t>I</t>
  </si>
  <si>
    <t>II</t>
  </si>
  <si>
    <t xml:space="preserve">GSC 4835-1716 Mon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</si>
</sst>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65" fontId="5" fillId="0" borderId="1" xfId="0" applyNumberFormat="1" applyFont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4835-1716 Mon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9.5</c:v>
                </c:pt>
                <c:pt idx="3">
                  <c:v>12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E-4AAF-B5FF-FC5661028EA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9.5</c:v>
                </c:pt>
                <c:pt idx="3">
                  <c:v>12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1E-4AAF-B5FF-FC5661028EA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9.5</c:v>
                </c:pt>
                <c:pt idx="3">
                  <c:v>12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1E-4AAF-B5FF-FC5661028EA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9.5</c:v>
                </c:pt>
                <c:pt idx="3">
                  <c:v>12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  <c:pt idx="1">
                  <c:v>4.3399999995017424E-3</c:v>
                </c:pt>
                <c:pt idx="2">
                  <c:v>1.7312000003585126E-2</c:v>
                </c:pt>
                <c:pt idx="3">
                  <c:v>-4.9480000016046688E-3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1E-4AAF-B5FF-FC5661028EA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9.5</c:v>
                </c:pt>
                <c:pt idx="3">
                  <c:v>12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1E-4AAF-B5FF-FC5661028EA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9.5</c:v>
                </c:pt>
                <c:pt idx="3">
                  <c:v>12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1E-4AAF-B5FF-FC5661028EA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4.0000000000000001E-3</c:v>
                  </c:pt>
                  <c:pt idx="1">
                    <c:v>1.8E-3</c:v>
                  </c:pt>
                  <c:pt idx="2">
                    <c:v>1.5E-3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9.5</c:v>
                </c:pt>
                <c:pt idx="3">
                  <c:v>12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1E-4AAF-B5FF-FC5661028EA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9.5</c:v>
                </c:pt>
                <c:pt idx="3">
                  <c:v>12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3.1989637306505192E-3</c:v>
                </c:pt>
                <c:pt idx="1">
                  <c:v>3.6060621763671988E-3</c:v>
                </c:pt>
                <c:pt idx="2">
                  <c:v>4.7459378243739012E-3</c:v>
                </c:pt>
                <c:pt idx="3">
                  <c:v>5.1530362700905807E-3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1E-4AAF-B5FF-FC5661028EA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9.5</c:v>
                </c:pt>
                <c:pt idx="3">
                  <c:v>12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1E-4AAF-B5FF-FC5661028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800728"/>
        <c:axId val="1"/>
      </c:scatterChart>
      <c:valAx>
        <c:axId val="498800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800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06015037593985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1114425</xdr:colOff>
      <xdr:row>0</xdr:row>
      <xdr:rowOff>0</xdr:rowOff>
    </xdr:from>
    <xdr:to>
      <xdr:col>17</xdr:col>
      <xdr:colOff>419100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86A44C2-D27A-CF9A-116A-729AACBA4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8" ht="20.25" x14ac:dyDescent="0.3">
      <c r="A1" s="1" t="s">
        <v>51</v>
      </c>
      <c r="F1" s="4" t="s">
        <v>42</v>
      </c>
      <c r="G1" s="5" t="s">
        <v>43</v>
      </c>
      <c r="H1" s="3"/>
      <c r="I1" s="6" t="s">
        <v>42</v>
      </c>
      <c r="J1" s="4" t="s">
        <v>42</v>
      </c>
      <c r="K1" s="7">
        <v>7.3819999999999997</v>
      </c>
      <c r="L1" s="7">
        <v>-2.4803999999999999</v>
      </c>
      <c r="M1" s="8">
        <v>55939.379399999998</v>
      </c>
      <c r="N1" s="9">
        <v>0.42430400000000001</v>
      </c>
      <c r="O1" s="10" t="s">
        <v>44</v>
      </c>
      <c r="P1" s="10">
        <v>13.58</v>
      </c>
      <c r="Q1" s="10">
        <v>13.77</v>
      </c>
      <c r="R1" s="11" t="s">
        <v>45</v>
      </c>
    </row>
    <row r="2" spans="1:18" s="12" customFormat="1" ht="12.95" customHeight="1" x14ac:dyDescent="0.2">
      <c r="A2" s="12" t="s">
        <v>23</v>
      </c>
      <c r="B2" s="12" t="s">
        <v>44</v>
      </c>
      <c r="C2" s="13"/>
      <c r="D2" s="14" t="s">
        <v>48</v>
      </c>
    </row>
    <row r="3" spans="1:18" s="12" customFormat="1" ht="12.95" customHeight="1" thickBot="1" x14ac:dyDescent="0.25"/>
    <row r="4" spans="1:18" s="12" customFormat="1" ht="12.95" customHeight="1" thickTop="1" thickBot="1" x14ac:dyDescent="0.25">
      <c r="A4" s="15" t="s">
        <v>0</v>
      </c>
      <c r="C4" s="16" t="s">
        <v>37</v>
      </c>
      <c r="D4" s="17" t="s">
        <v>37</v>
      </c>
      <c r="E4" s="18" t="s">
        <v>46</v>
      </c>
    </row>
    <row r="5" spans="1:18" s="12" customFormat="1" ht="12.95" customHeight="1" thickTop="1" x14ac:dyDescent="0.2">
      <c r="A5" s="19" t="s">
        <v>28</v>
      </c>
      <c r="C5" s="20">
        <v>-9.5</v>
      </c>
      <c r="D5" s="12" t="s">
        <v>29</v>
      </c>
    </row>
    <row r="6" spans="1:18" s="12" customFormat="1" ht="12.95" customHeight="1" x14ac:dyDescent="0.2">
      <c r="A6" s="15" t="s">
        <v>1</v>
      </c>
    </row>
    <row r="7" spans="1:18" s="12" customFormat="1" ht="12.95" customHeight="1" x14ac:dyDescent="0.2">
      <c r="A7" s="12" t="s">
        <v>2</v>
      </c>
      <c r="C7" s="43">
        <v>55939.379399999998</v>
      </c>
      <c r="D7" s="22" t="s">
        <v>47</v>
      </c>
    </row>
    <row r="8" spans="1:18" s="12" customFormat="1" ht="12.95" customHeight="1" x14ac:dyDescent="0.2">
      <c r="A8" s="12" t="s">
        <v>3</v>
      </c>
      <c r="C8" s="43">
        <v>0.42430400000000001</v>
      </c>
      <c r="D8" s="22" t="s">
        <v>47</v>
      </c>
    </row>
    <row r="9" spans="1:18" s="12" customFormat="1" ht="12.95" customHeight="1" x14ac:dyDescent="0.2">
      <c r="A9" s="23" t="s">
        <v>32</v>
      </c>
      <c r="B9" s="24">
        <v>21</v>
      </c>
      <c r="C9" s="25" t="str">
        <f>"F"&amp;B9</f>
        <v>F21</v>
      </c>
      <c r="D9" s="26" t="str">
        <f>"G"&amp;B9</f>
        <v>G21</v>
      </c>
    </row>
    <row r="10" spans="1:18" s="12" customFormat="1" ht="12.95" customHeight="1" thickBot="1" x14ac:dyDescent="0.25">
      <c r="C10" s="27" t="s">
        <v>19</v>
      </c>
      <c r="D10" s="27" t="s">
        <v>20</v>
      </c>
    </row>
    <row r="11" spans="1:18" s="12" customFormat="1" ht="12.95" customHeight="1" x14ac:dyDescent="0.2">
      <c r="A11" s="12" t="s">
        <v>15</v>
      </c>
      <c r="C11" s="26">
        <f ca="1">INTERCEPT(INDIRECT($D$9):G991,INDIRECT($C$9):F991)</f>
        <v>3.1989637306505192E-3</v>
      </c>
      <c r="D11" s="14"/>
    </row>
    <row r="12" spans="1:18" s="12" customFormat="1" ht="12.95" customHeight="1" x14ac:dyDescent="0.2">
      <c r="A12" s="12" t="s">
        <v>16</v>
      </c>
      <c r="C12" s="26">
        <f ca="1">SLOPE(INDIRECT($D$9):G991,INDIRECT($C$9):F991)</f>
        <v>1.6283937828667181E-4</v>
      </c>
      <c r="D12" s="14"/>
    </row>
    <row r="13" spans="1:18" s="12" customFormat="1" ht="12.95" customHeight="1" x14ac:dyDescent="0.2">
      <c r="A13" s="12" t="s">
        <v>18</v>
      </c>
      <c r="C13" s="14" t="s">
        <v>13</v>
      </c>
    </row>
    <row r="14" spans="1:18" s="12" customFormat="1" ht="12.95" customHeight="1" x14ac:dyDescent="0.2"/>
    <row r="15" spans="1:18" s="12" customFormat="1" ht="12.95" customHeight="1" x14ac:dyDescent="0.2">
      <c r="A15" s="28" t="s">
        <v>17</v>
      </c>
      <c r="C15" s="29">
        <f ca="1">(C7+C11)+(C8+C12)*INT(MAX(F21:F3532))</f>
        <v>55944.476201036268</v>
      </c>
      <c r="E15" s="30" t="s">
        <v>34</v>
      </c>
      <c r="F15" s="24">
        <v>1</v>
      </c>
    </row>
    <row r="16" spans="1:18" s="12" customFormat="1" ht="12.95" customHeight="1" x14ac:dyDescent="0.2">
      <c r="A16" s="15" t="s">
        <v>4</v>
      </c>
      <c r="C16" s="31">
        <f ca="1">+C8+C12</f>
        <v>0.42446683937828666</v>
      </c>
      <c r="E16" s="30" t="s">
        <v>30</v>
      </c>
      <c r="F16" s="31">
        <f ca="1">NOW()+15018.5+$C$5/24</f>
        <v>60360.73960231481</v>
      </c>
    </row>
    <row r="17" spans="1:21" s="12" customFormat="1" ht="12.95" customHeight="1" thickBot="1" x14ac:dyDescent="0.25">
      <c r="A17" s="30" t="s">
        <v>27</v>
      </c>
      <c r="C17" s="12">
        <f>COUNT(C21:C2190)</f>
        <v>4</v>
      </c>
      <c r="E17" s="30" t="s">
        <v>35</v>
      </c>
      <c r="F17" s="32">
        <f ca="1">ROUND(2*(F16-$C$7)/$C$8,0)/2+F15</f>
        <v>10421.5</v>
      </c>
    </row>
    <row r="18" spans="1:21" s="12" customFormat="1" ht="12.95" customHeight="1" thickTop="1" thickBot="1" x14ac:dyDescent="0.25">
      <c r="A18" s="15" t="s">
        <v>5</v>
      </c>
      <c r="C18" s="33">
        <f ca="1">+C15</f>
        <v>55944.476201036268</v>
      </c>
      <c r="D18" s="34">
        <f ca="1">+C16</f>
        <v>0.42446683937828666</v>
      </c>
      <c r="E18" s="30" t="s">
        <v>36</v>
      </c>
      <c r="F18" s="26">
        <f ca="1">ROUND(2*(F16-$C$15)/$C$16,0)/2+F15</f>
        <v>10405.5</v>
      </c>
    </row>
    <row r="19" spans="1:21" s="12" customFormat="1" ht="12.95" customHeight="1" thickTop="1" x14ac:dyDescent="0.2">
      <c r="E19" s="30" t="s">
        <v>31</v>
      </c>
      <c r="F19" s="35">
        <f ca="1">+$C$15+$C$16*F18-15018.5-$C$5/24</f>
        <v>45343.161731520369</v>
      </c>
    </row>
    <row r="20" spans="1:21" s="12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36" t="s">
        <v>38</v>
      </c>
      <c r="I20" s="36" t="s">
        <v>39</v>
      </c>
      <c r="J20" s="36" t="s">
        <v>40</v>
      </c>
      <c r="K20" s="36" t="s">
        <v>41</v>
      </c>
      <c r="L20" s="36" t="s">
        <v>24</v>
      </c>
      <c r="M20" s="36" t="s">
        <v>25</v>
      </c>
      <c r="N20" s="36" t="s">
        <v>26</v>
      </c>
      <c r="O20" s="36" t="s">
        <v>22</v>
      </c>
      <c r="P20" s="37" t="s">
        <v>21</v>
      </c>
      <c r="Q20" s="27" t="s">
        <v>14</v>
      </c>
      <c r="U20" s="38" t="s">
        <v>33</v>
      </c>
    </row>
    <row r="21" spans="1:21" s="12" customFormat="1" ht="12.95" customHeight="1" x14ac:dyDescent="0.2">
      <c r="A21" s="39" t="s">
        <v>42</v>
      </c>
      <c r="B21" s="40" t="s">
        <v>49</v>
      </c>
      <c r="C21" s="41">
        <v>55939.379399999998</v>
      </c>
      <c r="D21" s="41">
        <v>4.0000000000000001E-3</v>
      </c>
      <c r="E21" s="12">
        <f>+(C21-C$7)/C$8</f>
        <v>0</v>
      </c>
      <c r="F21" s="12">
        <f>ROUND(2*E21,0)/2</f>
        <v>0</v>
      </c>
      <c r="G21" s="12">
        <f>+C21-(C$7+F21*C$8)</f>
        <v>0</v>
      </c>
      <c r="K21" s="12">
        <f>+G21</f>
        <v>0</v>
      </c>
      <c r="O21" s="12">
        <f ca="1">+C$11+C$12*$F21</f>
        <v>3.1989637306505192E-3</v>
      </c>
      <c r="Q21" s="42">
        <f>+C21-15018.5</f>
        <v>40920.879399999998</v>
      </c>
    </row>
    <row r="22" spans="1:21" s="12" customFormat="1" ht="12.95" customHeight="1" x14ac:dyDescent="0.2">
      <c r="A22" s="39" t="s">
        <v>42</v>
      </c>
      <c r="B22" s="40" t="s">
        <v>50</v>
      </c>
      <c r="C22" s="41">
        <v>55940.444499999998</v>
      </c>
      <c r="D22" s="41">
        <v>1.8E-3</v>
      </c>
      <c r="E22" s="12">
        <f>+(C22-C$7)/C$8</f>
        <v>2.5102285154035835</v>
      </c>
      <c r="F22" s="12">
        <f>ROUND(2*E22,0)/2</f>
        <v>2.5</v>
      </c>
      <c r="G22" s="12">
        <f>+C22-(C$7+F22*C$8)</f>
        <v>4.3399999995017424E-3</v>
      </c>
      <c r="K22" s="12">
        <f>+G22</f>
        <v>4.3399999995017424E-3</v>
      </c>
      <c r="O22" s="12">
        <f ca="1">+C$11+C$12*$F22</f>
        <v>3.6060621763671988E-3</v>
      </c>
      <c r="Q22" s="42">
        <f>+C22-15018.5</f>
        <v>40921.944499999998</v>
      </c>
    </row>
    <row r="23" spans="1:21" s="12" customFormat="1" ht="12.95" customHeight="1" x14ac:dyDescent="0.2">
      <c r="A23" s="39" t="s">
        <v>42</v>
      </c>
      <c r="B23" s="40" t="s">
        <v>50</v>
      </c>
      <c r="C23" s="41">
        <v>55943.427600000003</v>
      </c>
      <c r="D23" s="41">
        <v>1.5E-3</v>
      </c>
      <c r="E23" s="12">
        <f>+(C23-C$7)/C$8</f>
        <v>9.5408009351896901</v>
      </c>
      <c r="F23" s="12">
        <f>ROUND(2*E23,0)/2</f>
        <v>9.5</v>
      </c>
      <c r="G23" s="12">
        <f>+C23-(C$7+F23*C$8)</f>
        <v>1.7312000003585126E-2</v>
      </c>
      <c r="K23" s="12">
        <f>+G23</f>
        <v>1.7312000003585126E-2</v>
      </c>
      <c r="O23" s="12">
        <f ca="1">+C$11+C$12*$F23</f>
        <v>4.7459378243739012E-3</v>
      </c>
      <c r="Q23" s="42">
        <f>+C23-15018.5</f>
        <v>40924.927600000003</v>
      </c>
    </row>
    <row r="24" spans="1:21" s="12" customFormat="1" ht="12.95" customHeight="1" x14ac:dyDescent="0.2">
      <c r="A24" s="39" t="s">
        <v>42</v>
      </c>
      <c r="B24" s="40" t="s">
        <v>49</v>
      </c>
      <c r="C24" s="41">
        <v>55944.466099999998</v>
      </c>
      <c r="D24" s="41">
        <v>2.5000000000000001E-3</v>
      </c>
      <c r="E24" s="12">
        <f>+(C24-C$7)/C$8</f>
        <v>11.988338549718685</v>
      </c>
      <c r="F24" s="12">
        <f>ROUND(2*E24,0)/2</f>
        <v>12</v>
      </c>
      <c r="G24" s="12">
        <f>+C24-(C$7+F24*C$8)</f>
        <v>-4.9480000016046688E-3</v>
      </c>
      <c r="K24" s="12">
        <f>+G24</f>
        <v>-4.9480000016046688E-3</v>
      </c>
      <c r="O24" s="12">
        <f ca="1">+C$11+C$12*$F24</f>
        <v>5.1530362700905807E-3</v>
      </c>
      <c r="Q24" s="42">
        <f>+C24-15018.5</f>
        <v>40925.966099999998</v>
      </c>
    </row>
    <row r="25" spans="1:21" s="12" customFormat="1" ht="12.95" customHeight="1" x14ac:dyDescent="0.2">
      <c r="C25" s="21"/>
      <c r="D25" s="21"/>
      <c r="Q25" s="42"/>
    </row>
    <row r="26" spans="1:21" s="12" customFormat="1" ht="12.95" customHeight="1" x14ac:dyDescent="0.2">
      <c r="C26" s="21"/>
      <c r="D26" s="21"/>
      <c r="Q26" s="42"/>
    </row>
    <row r="27" spans="1:21" s="12" customFormat="1" ht="12.95" customHeight="1" x14ac:dyDescent="0.2">
      <c r="C27" s="21"/>
      <c r="D27" s="21"/>
      <c r="Q27" s="42"/>
    </row>
    <row r="28" spans="1:21" s="12" customFormat="1" ht="12.95" customHeight="1" x14ac:dyDescent="0.2">
      <c r="C28" s="21"/>
      <c r="D28" s="21"/>
      <c r="Q28" s="42"/>
    </row>
    <row r="29" spans="1:21" s="12" customFormat="1" ht="12.95" customHeight="1" x14ac:dyDescent="0.2">
      <c r="C29" s="21"/>
      <c r="D29" s="21"/>
      <c r="Q29" s="42"/>
    </row>
    <row r="30" spans="1:21" s="12" customFormat="1" ht="12.95" customHeight="1" x14ac:dyDescent="0.2">
      <c r="C30" s="21"/>
      <c r="D30" s="21"/>
      <c r="Q30" s="42"/>
    </row>
    <row r="31" spans="1:21" s="12" customFormat="1" ht="12.95" customHeight="1" x14ac:dyDescent="0.2">
      <c r="C31" s="21"/>
      <c r="D31" s="21"/>
      <c r="Q31" s="42"/>
    </row>
    <row r="32" spans="1:21" s="12" customFormat="1" ht="12.95" customHeight="1" x14ac:dyDescent="0.2">
      <c r="C32" s="21"/>
      <c r="D32" s="21"/>
      <c r="Q32" s="42"/>
    </row>
    <row r="33" spans="3:4" s="12" customFormat="1" ht="12.95" customHeight="1" x14ac:dyDescent="0.2">
      <c r="C33" s="21"/>
      <c r="D33" s="21"/>
    </row>
    <row r="34" spans="3:4" s="12" customFormat="1" ht="12.95" customHeight="1" x14ac:dyDescent="0.2">
      <c r="C34" s="21"/>
      <c r="D34" s="21"/>
    </row>
    <row r="35" spans="3:4" s="12" customFormat="1" ht="12.95" customHeight="1" x14ac:dyDescent="0.2">
      <c r="C35" s="21"/>
      <c r="D35" s="21"/>
    </row>
    <row r="36" spans="3:4" s="12" customFormat="1" ht="12.95" customHeight="1" x14ac:dyDescent="0.2">
      <c r="C36" s="21"/>
      <c r="D36" s="21"/>
    </row>
    <row r="37" spans="3:4" s="12" customFormat="1" ht="12.95" customHeight="1" x14ac:dyDescent="0.2">
      <c r="C37" s="21"/>
      <c r="D37" s="21"/>
    </row>
    <row r="38" spans="3:4" s="12" customFormat="1" ht="12.95" customHeight="1" x14ac:dyDescent="0.2">
      <c r="C38" s="21"/>
      <c r="D38" s="21"/>
    </row>
    <row r="39" spans="3:4" s="12" customFormat="1" ht="12.95" customHeight="1" x14ac:dyDescent="0.2">
      <c r="C39" s="21"/>
      <c r="D39" s="21"/>
    </row>
    <row r="40" spans="3:4" s="12" customFormat="1" ht="12.95" customHeight="1" x14ac:dyDescent="0.2">
      <c r="C40" s="21"/>
      <c r="D40" s="21"/>
    </row>
    <row r="41" spans="3:4" x14ac:dyDescent="0.2">
      <c r="C41" s="2"/>
      <c r="D41" s="2"/>
    </row>
    <row r="42" spans="3:4" x14ac:dyDescent="0.2">
      <c r="C42" s="2"/>
      <c r="D42" s="2"/>
    </row>
    <row r="43" spans="3:4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2024-02-20T04:45:01Z</dcterms:modified>
</cp:coreProperties>
</file>