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6457877-A7B7-487F-A01D-3EFC403E1A7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J123" i="1" l="1"/>
  <c r="I104" i="1"/>
  <c r="Q129" i="1"/>
  <c r="Q127" i="1"/>
  <c r="Q125" i="1"/>
  <c r="Q104" i="1"/>
  <c r="Q24" i="1"/>
  <c r="G110" i="2"/>
  <c r="C110" i="2"/>
  <c r="G109" i="2"/>
  <c r="C109" i="2"/>
  <c r="G108" i="2"/>
  <c r="C108" i="2"/>
  <c r="G107" i="2"/>
  <c r="C107" i="2"/>
  <c r="G106" i="2"/>
  <c r="C106" i="2"/>
  <c r="G105" i="2"/>
  <c r="C105" i="2"/>
  <c r="G115" i="2"/>
  <c r="C115" i="2"/>
  <c r="G114" i="2"/>
  <c r="C114" i="2"/>
  <c r="G104" i="2"/>
  <c r="C104" i="2"/>
  <c r="G113" i="2"/>
  <c r="C113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112" i="2"/>
  <c r="C112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11" i="2"/>
  <c r="C111" i="2"/>
  <c r="G13" i="2"/>
  <c r="C13" i="2"/>
  <c r="G12" i="2"/>
  <c r="C12" i="2"/>
  <c r="G11" i="2"/>
  <c r="C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15" i="2"/>
  <c r="D115" i="2"/>
  <c r="B115" i="2"/>
  <c r="A115" i="2"/>
  <c r="H114" i="2"/>
  <c r="B114" i="2"/>
  <c r="D114" i="2"/>
  <c r="A114" i="2"/>
  <c r="H104" i="2"/>
  <c r="D104" i="2"/>
  <c r="B104" i="2"/>
  <c r="A104" i="2"/>
  <c r="H113" i="2"/>
  <c r="B113" i="2"/>
  <c r="D113" i="2"/>
  <c r="A113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112" i="2"/>
  <c r="D112" i="2"/>
  <c r="B112" i="2"/>
  <c r="A112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D84" i="2"/>
  <c r="B84" i="2"/>
  <c r="A84" i="2"/>
  <c r="H83" i="2"/>
  <c r="B83" i="2"/>
  <c r="D83" i="2"/>
  <c r="A83" i="2"/>
  <c r="H82" i="2"/>
  <c r="D82" i="2"/>
  <c r="B82" i="2"/>
  <c r="A82" i="2"/>
  <c r="H81" i="2"/>
  <c r="B81" i="2"/>
  <c r="F81" i="2"/>
  <c r="D81" i="2"/>
  <c r="A81" i="2"/>
  <c r="H80" i="2"/>
  <c r="B80" i="2"/>
  <c r="F80" i="2"/>
  <c r="D80" i="2"/>
  <c r="A80" i="2"/>
  <c r="H79" i="2"/>
  <c r="F79" i="2"/>
  <c r="D79" i="2"/>
  <c r="B79" i="2"/>
  <c r="A79" i="2"/>
  <c r="H78" i="2"/>
  <c r="B78" i="2"/>
  <c r="F78" i="2"/>
  <c r="D78" i="2"/>
  <c r="A78" i="2"/>
  <c r="H77" i="2"/>
  <c r="F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11" i="2"/>
  <c r="D111" i="2"/>
  <c r="B111" i="2"/>
  <c r="A111" i="2"/>
  <c r="H13" i="2"/>
  <c r="D13" i="2"/>
  <c r="B13" i="2"/>
  <c r="A13" i="2"/>
  <c r="H12" i="2"/>
  <c r="D12" i="2"/>
  <c r="B12" i="2"/>
  <c r="A12" i="2"/>
  <c r="H11" i="2"/>
  <c r="D11" i="2"/>
  <c r="B11" i="2"/>
  <c r="A11" i="2"/>
  <c r="Q135" i="1"/>
  <c r="F11" i="1"/>
  <c r="Q134" i="1"/>
  <c r="Q133" i="1"/>
  <c r="C7" i="1"/>
  <c r="C8" i="1"/>
  <c r="E35" i="1"/>
  <c r="F35" i="1"/>
  <c r="E48" i="1"/>
  <c r="F48" i="1"/>
  <c r="E57" i="1"/>
  <c r="F57" i="1"/>
  <c r="G57" i="1"/>
  <c r="N57" i="1"/>
  <c r="E67" i="1"/>
  <c r="F67" i="1"/>
  <c r="E75" i="1"/>
  <c r="F75" i="1"/>
  <c r="G75" i="1"/>
  <c r="H75" i="1"/>
  <c r="G11" i="1"/>
  <c r="Q130" i="1"/>
  <c r="Q131" i="1"/>
  <c r="Q132" i="1"/>
  <c r="Q111" i="1"/>
  <c r="Q114" i="1"/>
  <c r="E14" i="1"/>
  <c r="E15" i="1" s="1"/>
  <c r="C17" i="1"/>
  <c r="Q118" i="1"/>
  <c r="Q121" i="1"/>
  <c r="Q128" i="1"/>
  <c r="Q126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110" i="1"/>
  <c r="Q115" i="1"/>
  <c r="Q116" i="1"/>
  <c r="Q117" i="1"/>
  <c r="Q123" i="1"/>
  <c r="Q21" i="1"/>
  <c r="Q112" i="1"/>
  <c r="Q113" i="1"/>
  <c r="Q119" i="1"/>
  <c r="Q124" i="1"/>
  <c r="Q122" i="1"/>
  <c r="Q120" i="1"/>
  <c r="Q71" i="1"/>
  <c r="Q72" i="1"/>
  <c r="Q73" i="1"/>
  <c r="Q74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5" i="1"/>
  <c r="Q106" i="1"/>
  <c r="Q107" i="1"/>
  <c r="Q108" i="1"/>
  <c r="Q109" i="1"/>
  <c r="Q75" i="1"/>
  <c r="E122" i="1"/>
  <c r="F122" i="1"/>
  <c r="G67" i="1"/>
  <c r="N67" i="1"/>
  <c r="G48" i="1"/>
  <c r="N48" i="1"/>
  <c r="E109" i="1"/>
  <c r="F109" i="1"/>
  <c r="E117" i="1"/>
  <c r="F117" i="1"/>
  <c r="E126" i="1"/>
  <c r="F126" i="1"/>
  <c r="E108" i="1"/>
  <c r="F108" i="1"/>
  <c r="E103" i="1"/>
  <c r="F103" i="1"/>
  <c r="G103" i="1"/>
  <c r="I103" i="1"/>
  <c r="E101" i="1"/>
  <c r="F101" i="1"/>
  <c r="E99" i="1"/>
  <c r="F99" i="1"/>
  <c r="G99" i="1"/>
  <c r="I99" i="1"/>
  <c r="E97" i="1"/>
  <c r="F97" i="1"/>
  <c r="E95" i="1"/>
  <c r="F95" i="1"/>
  <c r="G95" i="1"/>
  <c r="I95" i="1"/>
  <c r="E93" i="1"/>
  <c r="F93" i="1"/>
  <c r="E91" i="1"/>
  <c r="F91" i="1"/>
  <c r="G91" i="1"/>
  <c r="I91" i="1"/>
  <c r="E89" i="1"/>
  <c r="F89" i="1"/>
  <c r="E87" i="1"/>
  <c r="F87" i="1"/>
  <c r="G87" i="1"/>
  <c r="I87" i="1"/>
  <c r="E85" i="1"/>
  <c r="F85" i="1"/>
  <c r="E83" i="1"/>
  <c r="F83" i="1"/>
  <c r="G83" i="1"/>
  <c r="I83" i="1"/>
  <c r="E81" i="1"/>
  <c r="F81" i="1"/>
  <c r="E79" i="1"/>
  <c r="F79" i="1"/>
  <c r="G79" i="1"/>
  <c r="I79" i="1"/>
  <c r="E77" i="1"/>
  <c r="F77" i="1"/>
  <c r="E74" i="1"/>
  <c r="F74" i="1"/>
  <c r="G74" i="1"/>
  <c r="I74" i="1"/>
  <c r="E72" i="1"/>
  <c r="F72" i="1"/>
  <c r="E70" i="1"/>
  <c r="F70" i="1"/>
  <c r="G70" i="1"/>
  <c r="N70" i="1"/>
  <c r="E68" i="1"/>
  <c r="F68" i="1"/>
  <c r="E65" i="1"/>
  <c r="F65" i="1"/>
  <c r="G65" i="1"/>
  <c r="N65" i="1"/>
  <c r="E63" i="1"/>
  <c r="F63" i="1"/>
  <c r="G63" i="1"/>
  <c r="N63" i="1"/>
  <c r="E61" i="1"/>
  <c r="F61" i="1"/>
  <c r="G61" i="1"/>
  <c r="N61" i="1"/>
  <c r="E59" i="1"/>
  <c r="F59" i="1"/>
  <c r="G59" i="1"/>
  <c r="N59" i="1"/>
  <c r="E56" i="1"/>
  <c r="F56" i="1"/>
  <c r="G56" i="1"/>
  <c r="N56" i="1"/>
  <c r="E54" i="1"/>
  <c r="F54" i="1"/>
  <c r="E52" i="1"/>
  <c r="F52" i="1"/>
  <c r="G52" i="1"/>
  <c r="N52" i="1"/>
  <c r="E50" i="1"/>
  <c r="F50" i="1"/>
  <c r="E47" i="1"/>
  <c r="F47" i="1"/>
  <c r="E45" i="1"/>
  <c r="F45" i="1"/>
  <c r="G45" i="1"/>
  <c r="N45" i="1"/>
  <c r="E43" i="1"/>
  <c r="F43" i="1"/>
  <c r="E41" i="1"/>
  <c r="F41" i="1"/>
  <c r="G41" i="1"/>
  <c r="N41" i="1"/>
  <c r="E39" i="1"/>
  <c r="F39" i="1"/>
  <c r="E37" i="1"/>
  <c r="F37" i="1"/>
  <c r="G37" i="1"/>
  <c r="N37" i="1"/>
  <c r="E34" i="1"/>
  <c r="F34" i="1"/>
  <c r="E32" i="1"/>
  <c r="F32" i="1"/>
  <c r="G32" i="1"/>
  <c r="N32" i="1"/>
  <c r="E30" i="1"/>
  <c r="F30" i="1"/>
  <c r="E28" i="1"/>
  <c r="F28" i="1"/>
  <c r="G28" i="1"/>
  <c r="N28" i="1"/>
  <c r="E26" i="1"/>
  <c r="F26" i="1"/>
  <c r="E24" i="1"/>
  <c r="F24" i="1"/>
  <c r="G24" i="1"/>
  <c r="N24" i="1"/>
  <c r="E112" i="1"/>
  <c r="F112" i="1"/>
  <c r="E120" i="1"/>
  <c r="F120" i="1"/>
  <c r="G122" i="1"/>
  <c r="J122" i="1"/>
  <c r="E131" i="1"/>
  <c r="F131" i="1"/>
  <c r="E107" i="1"/>
  <c r="F107" i="1"/>
  <c r="G107" i="1"/>
  <c r="I107" i="1"/>
  <c r="E105" i="1"/>
  <c r="F105" i="1"/>
  <c r="G105" i="1"/>
  <c r="J105" i="1"/>
  <c r="E127" i="1"/>
  <c r="F127" i="1"/>
  <c r="G109" i="1"/>
  <c r="J109" i="1"/>
  <c r="E115" i="1"/>
  <c r="F115" i="1"/>
  <c r="G117" i="1"/>
  <c r="J117" i="1"/>
  <c r="E123" i="1"/>
  <c r="F123" i="1"/>
  <c r="G126" i="1"/>
  <c r="J126" i="1"/>
  <c r="E134" i="1"/>
  <c r="F134" i="1"/>
  <c r="G134" i="1"/>
  <c r="J134" i="1"/>
  <c r="E110" i="1"/>
  <c r="F110" i="1"/>
  <c r="G112" i="1"/>
  <c r="J112" i="1"/>
  <c r="E118" i="1"/>
  <c r="F118" i="1"/>
  <c r="G120" i="1"/>
  <c r="J120" i="1"/>
  <c r="E128" i="1"/>
  <c r="F128" i="1"/>
  <c r="G131" i="1"/>
  <c r="J131" i="1"/>
  <c r="E23" i="1"/>
  <c r="F23" i="1"/>
  <c r="G23" i="1"/>
  <c r="N23" i="1"/>
  <c r="E21" i="1"/>
  <c r="F21" i="1"/>
  <c r="E104" i="1"/>
  <c r="F104" i="1"/>
  <c r="G127" i="1"/>
  <c r="I127" i="1"/>
  <c r="E113" i="1"/>
  <c r="F113" i="1"/>
  <c r="G115" i="1"/>
  <c r="J115" i="1"/>
  <c r="E121" i="1"/>
  <c r="F121" i="1"/>
  <c r="G123" i="1"/>
  <c r="E132" i="1"/>
  <c r="F132" i="1"/>
  <c r="E102" i="1"/>
  <c r="F102" i="1"/>
  <c r="G102" i="1"/>
  <c r="I102" i="1"/>
  <c r="E100" i="1"/>
  <c r="F100" i="1"/>
  <c r="G100" i="1"/>
  <c r="I100" i="1"/>
  <c r="E98" i="1"/>
  <c r="F98" i="1"/>
  <c r="G98" i="1"/>
  <c r="I98" i="1"/>
  <c r="E96" i="1"/>
  <c r="F96" i="1"/>
  <c r="G96" i="1"/>
  <c r="I96" i="1"/>
  <c r="E94" i="1"/>
  <c r="F94" i="1"/>
  <c r="G94" i="1"/>
  <c r="I94" i="1"/>
  <c r="E92" i="1"/>
  <c r="F92" i="1"/>
  <c r="G92" i="1"/>
  <c r="I92" i="1"/>
  <c r="E90" i="1"/>
  <c r="F90" i="1"/>
  <c r="G90" i="1"/>
  <c r="I90" i="1"/>
  <c r="E88" i="1"/>
  <c r="F88" i="1"/>
  <c r="G88" i="1"/>
  <c r="I88" i="1"/>
  <c r="E86" i="1"/>
  <c r="F86" i="1"/>
  <c r="G86" i="1"/>
  <c r="I86" i="1"/>
  <c r="E84" i="1"/>
  <c r="F84" i="1"/>
  <c r="G84" i="1"/>
  <c r="I84" i="1"/>
  <c r="E82" i="1"/>
  <c r="F82" i="1"/>
  <c r="G82" i="1"/>
  <c r="I82" i="1"/>
  <c r="E80" i="1"/>
  <c r="F80" i="1"/>
  <c r="G80" i="1"/>
  <c r="I80" i="1"/>
  <c r="E78" i="1"/>
  <c r="F78" i="1"/>
  <c r="G78" i="1"/>
  <c r="I78" i="1"/>
  <c r="E76" i="1"/>
  <c r="F76" i="1"/>
  <c r="G76" i="1"/>
  <c r="I76" i="1"/>
  <c r="E73" i="1"/>
  <c r="F73" i="1"/>
  <c r="E71" i="1"/>
  <c r="F71" i="1"/>
  <c r="G71" i="1"/>
  <c r="I71" i="1"/>
  <c r="E69" i="1"/>
  <c r="F69" i="1"/>
  <c r="E66" i="1"/>
  <c r="F66" i="1"/>
  <c r="E64" i="1"/>
  <c r="F64" i="1"/>
  <c r="G64" i="1"/>
  <c r="N64" i="1"/>
  <c r="E62" i="1"/>
  <c r="F62" i="1"/>
  <c r="E60" i="1"/>
  <c r="F60" i="1"/>
  <c r="G60" i="1"/>
  <c r="N60" i="1"/>
  <c r="E58" i="1"/>
  <c r="F58" i="1"/>
  <c r="E55" i="1"/>
  <c r="F55" i="1"/>
  <c r="G55" i="1"/>
  <c r="N55" i="1"/>
  <c r="E53" i="1"/>
  <c r="F53" i="1"/>
  <c r="E51" i="1"/>
  <c r="F51" i="1"/>
  <c r="G51" i="1"/>
  <c r="N51" i="1"/>
  <c r="E49" i="1"/>
  <c r="F49" i="1"/>
  <c r="E46" i="1"/>
  <c r="F46" i="1"/>
  <c r="G46" i="1"/>
  <c r="N46" i="1"/>
  <c r="E44" i="1"/>
  <c r="F44" i="1"/>
  <c r="G44" i="1"/>
  <c r="N44" i="1"/>
  <c r="E42" i="1"/>
  <c r="F42" i="1"/>
  <c r="G42" i="1"/>
  <c r="N42" i="1"/>
  <c r="E40" i="1"/>
  <c r="F40" i="1"/>
  <c r="G40" i="1"/>
  <c r="N40" i="1"/>
  <c r="E38" i="1"/>
  <c r="F38" i="1"/>
  <c r="G38" i="1"/>
  <c r="N38" i="1"/>
  <c r="E36" i="1"/>
  <c r="F36" i="1"/>
  <c r="G36" i="1"/>
  <c r="N36" i="1"/>
  <c r="E33" i="1"/>
  <c r="F33" i="1"/>
  <c r="G33" i="1"/>
  <c r="N33" i="1"/>
  <c r="E31" i="1"/>
  <c r="F31" i="1"/>
  <c r="E29" i="1"/>
  <c r="F29" i="1"/>
  <c r="G29" i="1"/>
  <c r="N29" i="1"/>
  <c r="E27" i="1"/>
  <c r="F27" i="1"/>
  <c r="E25" i="1"/>
  <c r="F25" i="1"/>
  <c r="G25" i="1"/>
  <c r="N25" i="1"/>
  <c r="E129" i="1"/>
  <c r="F129" i="1"/>
  <c r="G110" i="1"/>
  <c r="N110" i="1"/>
  <c r="E116" i="1"/>
  <c r="F116" i="1"/>
  <c r="G118" i="1"/>
  <c r="J118" i="1"/>
  <c r="E124" i="1"/>
  <c r="F124" i="1"/>
  <c r="G128" i="1"/>
  <c r="J128" i="1"/>
  <c r="E135" i="1"/>
  <c r="F135" i="1"/>
  <c r="E106" i="1"/>
  <c r="F106" i="1"/>
  <c r="G104" i="1"/>
  <c r="E111" i="1"/>
  <c r="F111" i="1"/>
  <c r="G111" i="1"/>
  <c r="J111" i="1"/>
  <c r="G113" i="1"/>
  <c r="J113" i="1"/>
  <c r="E119" i="1"/>
  <c r="F119" i="1"/>
  <c r="G119" i="1"/>
  <c r="J119" i="1"/>
  <c r="G121" i="1"/>
  <c r="J121" i="1"/>
  <c r="E130" i="1"/>
  <c r="F130" i="1"/>
  <c r="G130" i="1"/>
  <c r="J130" i="1"/>
  <c r="G132" i="1"/>
  <c r="J132" i="1"/>
  <c r="E22" i="1"/>
  <c r="F22" i="1"/>
  <c r="E15" i="2"/>
  <c r="E20" i="2"/>
  <c r="E31" i="2"/>
  <c r="E36" i="2"/>
  <c r="E47" i="2"/>
  <c r="E52" i="2"/>
  <c r="E63" i="2"/>
  <c r="E68" i="2"/>
  <c r="E79" i="2"/>
  <c r="E84" i="2"/>
  <c r="E94" i="2"/>
  <c r="E100" i="2"/>
  <c r="E104" i="2"/>
  <c r="E107" i="2"/>
  <c r="G116" i="1"/>
  <c r="J116" i="1"/>
  <c r="E24" i="2"/>
  <c r="E12" i="2"/>
  <c r="E21" i="2"/>
  <c r="E26" i="2"/>
  <c r="E37" i="2"/>
  <c r="E42" i="2"/>
  <c r="E53" i="2"/>
  <c r="E58" i="2"/>
  <c r="E69" i="2"/>
  <c r="E74" i="2"/>
  <c r="E85" i="2"/>
  <c r="E90" i="2"/>
  <c r="E95" i="2"/>
  <c r="E114" i="2"/>
  <c r="E114" i="1"/>
  <c r="E72" i="2"/>
  <c r="G101" i="1"/>
  <c r="I101" i="1"/>
  <c r="G93" i="1"/>
  <c r="I93" i="1"/>
  <c r="G85" i="1"/>
  <c r="I85" i="1"/>
  <c r="G81" i="1"/>
  <c r="I81" i="1"/>
  <c r="G62" i="1"/>
  <c r="N62" i="1"/>
  <c r="G47" i="1"/>
  <c r="N47" i="1"/>
  <c r="G35" i="1"/>
  <c r="N35" i="1"/>
  <c r="E16" i="2"/>
  <c r="E27" i="2"/>
  <c r="E32" i="2"/>
  <c r="E43" i="2"/>
  <c r="E48" i="2"/>
  <c r="E59" i="2"/>
  <c r="E64" i="2"/>
  <c r="E75" i="2"/>
  <c r="E80" i="2"/>
  <c r="E91" i="2"/>
  <c r="E101" i="2"/>
  <c r="E115" i="2"/>
  <c r="G135" i="1"/>
  <c r="J135" i="1"/>
  <c r="E11" i="2"/>
  <c r="E56" i="2"/>
  <c r="G106" i="1"/>
  <c r="J106" i="1"/>
  <c r="G97" i="1"/>
  <c r="I97" i="1"/>
  <c r="G89" i="1"/>
  <c r="I89" i="1"/>
  <c r="G77" i="1"/>
  <c r="I77" i="1"/>
  <c r="G66" i="1"/>
  <c r="N66" i="1"/>
  <c r="G58" i="1"/>
  <c r="N58" i="1"/>
  <c r="G43" i="1"/>
  <c r="N43" i="1"/>
  <c r="G39" i="1"/>
  <c r="N39" i="1"/>
  <c r="G73" i="1"/>
  <c r="I73" i="1"/>
  <c r="G69" i="1"/>
  <c r="N69" i="1"/>
  <c r="G54" i="1"/>
  <c r="N54" i="1"/>
  <c r="G50" i="1"/>
  <c r="N50" i="1"/>
  <c r="G31" i="1"/>
  <c r="N31" i="1"/>
  <c r="G27" i="1"/>
  <c r="N27" i="1"/>
  <c r="G22" i="1"/>
  <c r="N22" i="1"/>
  <c r="E13" i="2"/>
  <c r="E22" i="2"/>
  <c r="E38" i="2"/>
  <c r="E49" i="2"/>
  <c r="E54" i="2"/>
  <c r="E65" i="2"/>
  <c r="E70" i="2"/>
  <c r="E81" i="2"/>
  <c r="E86" i="2"/>
  <c r="E133" i="1"/>
  <c r="F133" i="1"/>
  <c r="G133" i="1"/>
  <c r="J133" i="1"/>
  <c r="G129" i="1"/>
  <c r="I129" i="1"/>
  <c r="E51" i="2"/>
  <c r="E23" i="2"/>
  <c r="E28" i="2"/>
  <c r="E39" i="2"/>
  <c r="E44" i="2"/>
  <c r="E55" i="2"/>
  <c r="E60" i="2"/>
  <c r="E71" i="2"/>
  <c r="E76" i="2"/>
  <c r="E87" i="2"/>
  <c r="E92" i="2"/>
  <c r="E97" i="2"/>
  <c r="E102" i="2"/>
  <c r="E105" i="2"/>
  <c r="E110" i="2"/>
  <c r="E125" i="1"/>
  <c r="G72" i="1"/>
  <c r="I72" i="1"/>
  <c r="G68" i="1"/>
  <c r="N68" i="1"/>
  <c r="G53" i="1"/>
  <c r="N53" i="1"/>
  <c r="G49" i="1"/>
  <c r="N49" i="1"/>
  <c r="G34" i="1"/>
  <c r="N34" i="1"/>
  <c r="G30" i="1"/>
  <c r="N30" i="1"/>
  <c r="G26" i="1"/>
  <c r="N26" i="1"/>
  <c r="G21" i="1"/>
  <c r="N21" i="1"/>
  <c r="E18" i="2"/>
  <c r="E34" i="2"/>
  <c r="E45" i="2"/>
  <c r="E50" i="2"/>
  <c r="E61" i="2"/>
  <c r="E66" i="2"/>
  <c r="E77" i="2"/>
  <c r="E82" i="2"/>
  <c r="E98" i="2"/>
  <c r="E103" i="2"/>
  <c r="G124" i="1"/>
  <c r="J124" i="1"/>
  <c r="E73" i="2"/>
  <c r="E19" i="2"/>
  <c r="F125" i="1"/>
  <c r="G125" i="1"/>
  <c r="I125" i="1"/>
  <c r="E113" i="2"/>
  <c r="E62" i="2"/>
  <c r="E106" i="2"/>
  <c r="E33" i="2"/>
  <c r="F114" i="1"/>
  <c r="G114" i="1"/>
  <c r="E96" i="2"/>
  <c r="E57" i="2"/>
  <c r="E99" i="2"/>
  <c r="E111" i="2"/>
  <c r="E108" i="2"/>
  <c r="E46" i="2"/>
  <c r="E93" i="2"/>
  <c r="E25" i="2"/>
  <c r="E41" i="2"/>
  <c r="E112" i="2"/>
  <c r="E67" i="2"/>
  <c r="E30" i="2"/>
  <c r="E83" i="2"/>
  <c r="E29" i="2"/>
  <c r="E88" i="2"/>
  <c r="E14" i="2"/>
  <c r="E40" i="2"/>
  <c r="E109" i="2"/>
  <c r="E89" i="2"/>
  <c r="E78" i="2"/>
  <c r="E35" i="2"/>
  <c r="E17" i="2"/>
  <c r="J114" i="1"/>
  <c r="C11" i="1"/>
  <c r="C12" i="1"/>
  <c r="C16" i="1" l="1"/>
  <c r="D18" i="1" s="1"/>
  <c r="O117" i="1"/>
  <c r="O131" i="1"/>
  <c r="O116" i="1"/>
  <c r="O115" i="1"/>
  <c r="O121" i="1"/>
  <c r="O24" i="1"/>
  <c r="O119" i="1"/>
  <c r="O124" i="1"/>
  <c r="O122" i="1"/>
  <c r="O126" i="1"/>
  <c r="C15" i="1"/>
  <c r="O104" i="1"/>
  <c r="O125" i="1"/>
  <c r="O114" i="1"/>
  <c r="O128" i="1"/>
  <c r="O129" i="1"/>
  <c r="O120" i="1"/>
  <c r="O135" i="1"/>
  <c r="O111" i="1"/>
  <c r="O134" i="1"/>
  <c r="O123" i="1"/>
  <c r="O127" i="1"/>
  <c r="O118" i="1"/>
  <c r="O130" i="1"/>
  <c r="O133" i="1"/>
  <c r="O132" i="1"/>
  <c r="E16" i="1" l="1"/>
  <c r="E17" i="1" s="1"/>
  <c r="C18" i="1"/>
</calcChain>
</file>

<file path=xl/sharedStrings.xml><?xml version="1.0" encoding="utf-8"?>
<sst xmlns="http://schemas.openxmlformats.org/spreadsheetml/2006/main" count="1041" uniqueCount="485">
  <si>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</si>
  <si>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</si>
  <si>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</si>
  <si>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</si>
  <si>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</si>
  <si>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</si>
  <si>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</si>
  <si>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</si>
  <si>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</si>
  <si>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</si>
  <si>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</si>
  <si>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</si>
  <si>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</si>
  <si>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</si>
  <si>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</si>
  <si>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</si>
  <si>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</si>
  <si>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</si>
  <si>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</si>
  <si>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</si>
  <si>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</si>
  <si>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</si>
  <si>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</si>
  <si>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</si>
  <si>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</si>
  <si>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</si>
  <si>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</si>
  <si>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</si>
  <si>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</si>
  <si>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</si>
  <si>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Bull.51</t>
  </si>
  <si>
    <t>B</t>
  </si>
  <si>
    <t>BBSAG Bull.52</t>
  </si>
  <si>
    <t>BBSAG Bull.57</t>
  </si>
  <si>
    <t>BBSAG Bull.59</t>
  </si>
  <si>
    <t>BBSAG Bull.60</t>
  </si>
  <si>
    <t>BBSAG Bull.63</t>
  </si>
  <si>
    <t>BBSAG Bull.64</t>
  </si>
  <si>
    <t>BBSAG Bull.65</t>
  </si>
  <si>
    <t>BBSAG Bull.68</t>
  </si>
  <si>
    <t>BBSAG Bull.70</t>
  </si>
  <si>
    <t>BBSAG Bull.71</t>
  </si>
  <si>
    <t>Elias D</t>
  </si>
  <si>
    <t>BBSAG Bull.75</t>
  </si>
  <si>
    <t>BBSAG Bull.76</t>
  </si>
  <si>
    <t>BBSAG Bull.78</t>
  </si>
  <si>
    <t>BBSAG Bull.79</t>
  </si>
  <si>
    <t>BBSAG Bull.82</t>
  </si>
  <si>
    <t>BBSAG Bull.86</t>
  </si>
  <si>
    <t>BBSAG Bull.87</t>
  </si>
  <si>
    <t>BBSAG Bull.90</t>
  </si>
  <si>
    <t>BBSAG Bull.91</t>
  </si>
  <si>
    <t>BBSAG Bull.92</t>
  </si>
  <si>
    <t>BBSAG Bull.93</t>
  </si>
  <si>
    <t>BBSAG Bull.95</t>
  </si>
  <si>
    <t>BBSAG Bull.96</t>
  </si>
  <si>
    <t>BBSAG Bull.100</t>
  </si>
  <si>
    <t>BBSAG Bull.102</t>
  </si>
  <si>
    <t>BBSAG Bull.106</t>
  </si>
  <si>
    <t>BBSAG Bull.110</t>
  </si>
  <si>
    <t>Diethelm R</t>
  </si>
  <si>
    <t>BBSAG Bull.114</t>
  </si>
  <si>
    <t>IBVS 5484</t>
  </si>
  <si>
    <t>bad?</t>
  </si>
  <si>
    <t>EB</t>
  </si>
  <si>
    <t>IBVS 5583</t>
  </si>
  <si>
    <t>I</t>
  </si>
  <si>
    <t>II</t>
  </si>
  <si>
    <t>IBVS 5603</t>
  </si>
  <si>
    <t>IBVS 5643</t>
  </si>
  <si>
    <t>See IBVS 5506 for full period analysis, parabolic terms, etc.</t>
  </si>
  <si>
    <t>H.G.van Bueren AOLD 20.206</t>
  </si>
  <si>
    <t>A.A.Wachmann AHSB 7.8.415</t>
  </si>
  <si>
    <t>Krakow interpolation</t>
  </si>
  <si>
    <t>ROTSE</t>
  </si>
  <si>
    <t>IBVS 5506</t>
  </si>
  <si>
    <t>Krajci</t>
  </si>
  <si>
    <t>Secondary is shallow and broad.</t>
  </si>
  <si>
    <t># of data points:</t>
  </si>
  <si>
    <t>HM Mon / GSC 00162-00265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</si>
  <si>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</si>
  <si>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</si>
  <si>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</si>
  <si>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</si>
  <si>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</si>
  <si>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</si>
  <si>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</si>
  <si>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5676</t>
  </si>
  <si>
    <t>IBVS 5806</t>
  </si>
  <si>
    <t>Add cycle</t>
  </si>
  <si>
    <t>Old Cycle</t>
  </si>
  <si>
    <t>Start of linear fit &gt;&gt;&gt;&gt;&gt;&gt;&gt;&gt;&gt;&gt;&gt;&gt;&gt;&gt;&gt;&gt;&gt;&gt;&gt;&gt;&gt;</t>
  </si>
  <si>
    <t>IBVS 5918</t>
  </si>
  <si>
    <t>IBVS 5992</t>
  </si>
  <si>
    <t>OEJV 0074</t>
  </si>
  <si>
    <t>CCD</t>
  </si>
  <si>
    <t>IBVS 6029</t>
  </si>
  <si>
    <t>OEJV 0160</t>
  </si>
  <si>
    <t>IBVS 6149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</si>
  <si>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</si>
  <si>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</si>
  <si>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</si>
  <si>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</si>
  <si>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</si>
  <si>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</si>
  <si>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</si>
  <si>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</si>
  <si>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</si>
  <si>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</si>
  <si>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</si>
  <si>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</si>
  <si>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2429639.36 </t>
  </si>
  <si>
    <t> 10.01.1940 20:38 </t>
  </si>
  <si>
    <t> -4.90 </t>
  </si>
  <si>
    <t>P </t>
  </si>
  <si>
    <t> H.G.van Bueren </t>
  </si>
  <si>
    <t> AOLD 20.206 </t>
  </si>
  <si>
    <t>2429646.27 </t>
  </si>
  <si>
    <t> 17.01.1940 18:28 </t>
  </si>
  <si>
    <t> -4.92 </t>
  </si>
  <si>
    <t>2429730.25 </t>
  </si>
  <si>
    <t> 10.04.1940 18:00 </t>
  </si>
  <si>
    <t>2429797.19 </t>
  </si>
  <si>
    <t> 16.06.1940 16:33 </t>
  </si>
  <si>
    <t> -4.84 </t>
  </si>
  <si>
    <t>2429996.47 </t>
  </si>
  <si>
    <t> 01.01.1941 23:16 </t>
  </si>
  <si>
    <t>2430000.54 </t>
  </si>
  <si>
    <t> 06.01.1941 00:57 </t>
  </si>
  <si>
    <t> -4.91 </t>
  </si>
  <si>
    <t>2430025.395 </t>
  </si>
  <si>
    <t> 30.01.1941 21:28 </t>
  </si>
  <si>
    <t> -4.918 </t>
  </si>
  <si>
    <t> A.A.Wachmann </t>
  </si>
  <si>
    <t> AHSB 7.8.415 </t>
  </si>
  <si>
    <t>2430041.31 </t>
  </si>
  <si>
    <t> 15.02.1941 19:26 </t>
  </si>
  <si>
    <t>2430072.275 </t>
  </si>
  <si>
    <t> 18.03.1941 18:36 </t>
  </si>
  <si>
    <t>2430076.350 </t>
  </si>
  <si>
    <t> 22.03.1941 20:24 </t>
  </si>
  <si>
    <t> -4.920 </t>
  </si>
  <si>
    <t>2430078.395 </t>
  </si>
  <si>
    <t> 24.03.1941 21:28 </t>
  </si>
  <si>
    <t> -4.913 </t>
  </si>
  <si>
    <t>2430085.31 </t>
  </si>
  <si>
    <t> 31.03.1941 19:26 </t>
  </si>
  <si>
    <t> -4.93 </t>
  </si>
  <si>
    <t>2430101.24 </t>
  </si>
  <si>
    <t> 16.04.1941 17:45 </t>
  </si>
  <si>
    <t>2430103.29 </t>
  </si>
  <si>
    <t> 18.04.1941 18:57 </t>
  </si>
  <si>
    <t> -4.88 </t>
  </si>
  <si>
    <t>2430110.20 </t>
  </si>
  <si>
    <t> 25.04.1941 16:48 </t>
  </si>
  <si>
    <t>2430314.43 </t>
  </si>
  <si>
    <t> 15.11.1941 22:19 </t>
  </si>
  <si>
    <t>2430345.41 </t>
  </si>
  <si>
    <t> 16.12.1941 21:50 </t>
  </si>
  <si>
    <t>2430351.53 </t>
  </si>
  <si>
    <t> 23.12.1941 00:43 </t>
  </si>
  <si>
    <t>2430352.33 </t>
  </si>
  <si>
    <t> 23.12.1941 19:55 </t>
  </si>
  <si>
    <t>2430465.25 </t>
  </si>
  <si>
    <t> 15.04.1942 18:00 </t>
  </si>
  <si>
    <t>2430483.20 </t>
  </si>
  <si>
    <t> 03.05.1942 16:48 </t>
  </si>
  <si>
    <t>2430494.21 </t>
  </si>
  <si>
    <t> 14.05.1942 17:02 </t>
  </si>
  <si>
    <t>2430731.450 </t>
  </si>
  <si>
    <t> 06.01.1943 22:48 </t>
  </si>
  <si>
    <t> -4.923 </t>
  </si>
  <si>
    <t>2431142.370 </t>
  </si>
  <si>
    <t> 21.02.1944 20:52 </t>
  </si>
  <si>
    <t>2431144.420 </t>
  </si>
  <si>
    <t> 23.02.1944 22:04 </t>
  </si>
  <si>
    <t> -4.908 </t>
  </si>
  <si>
    <t>2432887.562 </t>
  </si>
  <si>
    <t> 02.12.1948 01:29 </t>
  </si>
  <si>
    <t> -4.903 </t>
  </si>
  <si>
    <t>2433294.412 </t>
  </si>
  <si>
    <t> 12.01.1950 21:53 </t>
  </si>
  <si>
    <t> -4.893 </t>
  </si>
  <si>
    <t>2433327.440 </t>
  </si>
  <si>
    <t> 14.02.1950 22:33 </t>
  </si>
  <si>
    <t> -4.885 </t>
  </si>
  <si>
    <t>2433705.315 </t>
  </si>
  <si>
    <t> 27.02.1951 19:33 </t>
  </si>
  <si>
    <t> -4.907 </t>
  </si>
  <si>
    <t>2433709.405 </t>
  </si>
  <si>
    <t> 03.03.1951 21:43 </t>
  </si>
  <si>
    <t> -4.894 </t>
  </si>
  <si>
    <t>2434085.270 </t>
  </si>
  <si>
    <t> 13.03.1952 18:28 </t>
  </si>
  <si>
    <t> -4.888 </t>
  </si>
  <si>
    <t>2434444.420 </t>
  </si>
  <si>
    <t> 07.03.1953 22:04 </t>
  </si>
  <si>
    <t> -4.882 </t>
  </si>
  <si>
    <t>2434769.320 </t>
  </si>
  <si>
    <t> 26.01.1954 19:40 </t>
  </si>
  <si>
    <t> -4.884 </t>
  </si>
  <si>
    <t>2434773.390 </t>
  </si>
  <si>
    <t> 30.01.1954 21:21 </t>
  </si>
  <si>
    <t> -4.891 </t>
  </si>
  <si>
    <t>2435131.320 </t>
  </si>
  <si>
    <t> 23.01.1955 19:40 </t>
  </si>
  <si>
    <t>2435161.480 </t>
  </si>
  <si>
    <t> 22.02.1955 23:31 </t>
  </si>
  <si>
    <t> -4.889 </t>
  </si>
  <si>
    <t>2435164.340 </t>
  </si>
  <si>
    <t> 25.02.1955 20:09 </t>
  </si>
  <si>
    <t> -4.883 </t>
  </si>
  <si>
    <t>2435177.360 </t>
  </si>
  <si>
    <t> 10.03.1955 20:38 </t>
  </si>
  <si>
    <t>2435184.310 </t>
  </si>
  <si>
    <t> 17.03.1955 19:26 </t>
  </si>
  <si>
    <t>2435186.355 </t>
  </si>
  <si>
    <t> 19.03.1955 20:31 </t>
  </si>
  <si>
    <t> -4.881 </t>
  </si>
  <si>
    <t>2435428.497 </t>
  </si>
  <si>
    <t> 16.11.1955 23:55 </t>
  </si>
  <si>
    <t> -4.887 </t>
  </si>
  <si>
    <t>2436216.495 </t>
  </si>
  <si>
    <t> 12.01.1958 23:52 </t>
  </si>
  <si>
    <t>2436252.362 </t>
  </si>
  <si>
    <t> 17.02.1958 20:41 </t>
  </si>
  <si>
    <t>2437693.425 </t>
  </si>
  <si>
    <t> 28.01.1962 22:12 </t>
  </si>
  <si>
    <t> -4.079 </t>
  </si>
  <si>
    <t>2437695.475 </t>
  </si>
  <si>
    <t> 30.01.1962 23:24 </t>
  </si>
  <si>
    <t> -4.068 </t>
  </si>
  <si>
    <t>2437704.430 </t>
  </si>
  <si>
    <t> 08.02.1962 22:19 </t>
  </si>
  <si>
    <t> -4.081 </t>
  </si>
  <si>
    <t>2444528.583 </t>
  </si>
  <si>
    <t> 16.10.1980 01:59 </t>
  </si>
  <si>
    <t> -0.011 </t>
  </si>
  <si>
    <t>V </t>
  </si>
  <si>
    <t> K.Locher </t>
  </si>
  <si>
    <t> BBS 51 </t>
  </si>
  <si>
    <t>2444563.638 </t>
  </si>
  <si>
    <t> 20.11.1980 03:18 </t>
  </si>
  <si>
    <t> -0.014 </t>
  </si>
  <si>
    <t>2444566.516 </t>
  </si>
  <si>
    <t> 23.11.1980 00:23 </t>
  </si>
  <si>
    <t> 0.010 </t>
  </si>
  <si>
    <t>2444604.451 </t>
  </si>
  <si>
    <t> 30.12.1980 22:49 </t>
  </si>
  <si>
    <t> 0.033 </t>
  </si>
  <si>
    <t> BBS 52 </t>
  </si>
  <si>
    <t>2444631.334 </t>
  </si>
  <si>
    <t> 26.01.1981 20:00 </t>
  </si>
  <si>
    <t> 0.011 </t>
  </si>
  <si>
    <t>2444910.580 </t>
  </si>
  <si>
    <t> 02.11.1981 01:55 </t>
  </si>
  <si>
    <t> 0.013 </t>
  </si>
  <si>
    <t> BBS 57 </t>
  </si>
  <si>
    <t>2445004.332 </t>
  </si>
  <si>
    <t> 03.02.1982 19:58 </t>
  </si>
  <si>
    <t> 0.004 </t>
  </si>
  <si>
    <t> BBS 59 </t>
  </si>
  <si>
    <t>2445010.452 </t>
  </si>
  <si>
    <t> 09.02.1982 22:50 </t>
  </si>
  <si>
    <t> 0.009 </t>
  </si>
  <si>
    <t>2445043.472 </t>
  </si>
  <si>
    <t> 14.03.1982 23:19 </t>
  </si>
  <si>
    <t>2445061.410 </t>
  </si>
  <si>
    <t> 01.04.1982 21:50 </t>
  </si>
  <si>
    <t> BBS 60 </t>
  </si>
  <si>
    <t>2445259.524 </t>
  </si>
  <si>
    <t> 17.10.1982 00:34 </t>
  </si>
  <si>
    <t> 0.003 </t>
  </si>
  <si>
    <t> BBS 63 </t>
  </si>
  <si>
    <t>2445296.645 </t>
  </si>
  <si>
    <t> 23.11.1982 03:28 </t>
  </si>
  <si>
    <t> 0.028 </t>
  </si>
  <si>
    <t> BBS 64 </t>
  </si>
  <si>
    <t>2445325.573 </t>
  </si>
  <si>
    <t> 22.12.1982 01:45 </t>
  </si>
  <si>
    <t> 0.012 </t>
  </si>
  <si>
    <t>2445368.377 </t>
  </si>
  <si>
    <t> 02.02.1983 21:02 </t>
  </si>
  <si>
    <t> BBS 65 </t>
  </si>
  <si>
    <t>2445596.650 </t>
  </si>
  <si>
    <t> 19.09.1983 03:36 </t>
  </si>
  <si>
    <t> -0.002 </t>
  </si>
  <si>
    <t> BBS 68 </t>
  </si>
  <si>
    <t>2445700.625 </t>
  </si>
  <si>
    <t> 01.01.1984 03:00 </t>
  </si>
  <si>
    <t> 0.021 </t>
  </si>
  <si>
    <t> BBS 70 </t>
  </si>
  <si>
    <t>2445730.366 </t>
  </si>
  <si>
    <t> 30.01.1984 20:47 </t>
  </si>
  <si>
    <t>2445754.413 </t>
  </si>
  <si>
    <t> 23.02.1984 21:54 </t>
  </si>
  <si>
    <t> BBS 71 </t>
  </si>
  <si>
    <t>2445754.416 </t>
  </si>
  <si>
    <t> 23.02.1984 21:59 </t>
  </si>
  <si>
    <t> 0.001 </t>
  </si>
  <si>
    <t> D.Elias </t>
  </si>
  <si>
    <t>2446054.456 </t>
  </si>
  <si>
    <t> 19.12.1984 22:56 </t>
  </si>
  <si>
    <t> 0.006 </t>
  </si>
  <si>
    <t> BBS 75 </t>
  </si>
  <si>
    <t>2446134.358 </t>
  </si>
  <si>
    <t> 09.03.1985 20:35 </t>
  </si>
  <si>
    <t> 0.008 </t>
  </si>
  <si>
    <t> BBS 76 </t>
  </si>
  <si>
    <t>2446349.586 </t>
  </si>
  <si>
    <t> 11.10.1985 02:03 </t>
  </si>
  <si>
    <t> -0.006 </t>
  </si>
  <si>
    <t> BBS 78 </t>
  </si>
  <si>
    <t>2446404.623 </t>
  </si>
  <si>
    <t> 05.12.1985 02:57 </t>
  </si>
  <si>
    <t> BBS 79 </t>
  </si>
  <si>
    <t>2446762.548 </t>
  </si>
  <si>
    <t> 28.11.1986 01:09 </t>
  </si>
  <si>
    <t> 0.000 </t>
  </si>
  <si>
    <t> BBS 82 </t>
  </si>
  <si>
    <t>2447151.452 </t>
  </si>
  <si>
    <t> 21.12.1987 22:50 </t>
  </si>
  <si>
    <t> BBS 86 </t>
  </si>
  <si>
    <t>2447177.535 </t>
  </si>
  <si>
    <t> 17.01.1988 00:50 </t>
  </si>
  <si>
    <t> -0.007 </t>
  </si>
  <si>
    <t> BBS 87 </t>
  </si>
  <si>
    <t>2447531.380 </t>
  </si>
  <si>
    <t> 04.01.1989 21:07 </t>
  </si>
  <si>
    <t> BBS 90 </t>
  </si>
  <si>
    <t>2447591.302 </t>
  </si>
  <si>
    <t> 05.03.1989 19:14 </t>
  </si>
  <si>
    <t> -0.010 </t>
  </si>
  <si>
    <t> BBS 91 </t>
  </si>
  <si>
    <t>2447801.648 </t>
  </si>
  <si>
    <t> 02.10.1989 03:33 </t>
  </si>
  <si>
    <t> -0.015 </t>
  </si>
  <si>
    <t> BBS 92 </t>
  </si>
  <si>
    <t>2447854.634 </t>
  </si>
  <si>
    <t> 24.11.1989 03:12 </t>
  </si>
  <si>
    <t> -0.024 </t>
  </si>
  <si>
    <t> BBS 93 </t>
  </si>
  <si>
    <t>2447975.319 </t>
  </si>
  <si>
    <t> 24.03.1990 19:39 </t>
  </si>
  <si>
    <t> -0.005 </t>
  </si>
  <si>
    <t> BBS 95 </t>
  </si>
  <si>
    <t>2448183.628 </t>
  </si>
  <si>
    <t> 19.10.1990 03:04 </t>
  </si>
  <si>
    <t> -0.008 </t>
  </si>
  <si>
    <t> BBS 96 </t>
  </si>
  <si>
    <t>2448690.348 </t>
  </si>
  <si>
    <t> 08.03.1992 20:21 </t>
  </si>
  <si>
    <t> -0.004 </t>
  </si>
  <si>
    <t> P.Frank </t>
  </si>
  <si>
    <t>BAVM 60 </t>
  </si>
  <si>
    <t>2448712.357 </t>
  </si>
  <si>
    <t> 30.03.1992 20:34 </t>
  </si>
  <si>
    <t> -0.009 </t>
  </si>
  <si>
    <t> BBS 100 </t>
  </si>
  <si>
    <t>2448960.613 </t>
  </si>
  <si>
    <t> 04.12.1992 02:42 </t>
  </si>
  <si>
    <t> BBS 102 </t>
  </si>
  <si>
    <t>2449416.378 </t>
  </si>
  <si>
    <t> 04.03.1994 21:04 </t>
  </si>
  <si>
    <t> BBS 106 </t>
  </si>
  <si>
    <t>2449993.600 </t>
  </si>
  <si>
    <t> 03.10.1995 02:24 </t>
  </si>
  <si>
    <t> -0.028 </t>
  </si>
  <si>
    <t> BBS 110 </t>
  </si>
  <si>
    <t>2450489.3359 </t>
  </si>
  <si>
    <t> 09.02.1997 20:03 </t>
  </si>
  <si>
    <t> -0.0020 </t>
  </si>
  <si>
    <t>E </t>
  </si>
  <si>
    <t>?</t>
  </si>
  <si>
    <t> R.Diethelm </t>
  </si>
  <si>
    <t> BBS 114 </t>
  </si>
  <si>
    <t>2451968.31102 </t>
  </si>
  <si>
    <t> 27.02.2001 19:27 </t>
  </si>
  <si>
    <t> -0.00233 </t>
  </si>
  <si>
    <t>C </t>
  </si>
  <si>
    <t>o</t>
  </si>
  <si>
    <t> J.Šafár </t>
  </si>
  <si>
    <t>OEJV 0074 </t>
  </si>
  <si>
    <t>2452279.3523 </t>
  </si>
  <si>
    <t> 04.01.2002 20:27 </t>
  </si>
  <si>
    <t> -0.0025 </t>
  </si>
  <si>
    <t>R</t>
  </si>
  <si>
    <t> M.Zejda </t>
  </si>
  <si>
    <t>IBVS 5583 </t>
  </si>
  <si>
    <t>2452279.5569 </t>
  </si>
  <si>
    <t> 05.01.2002 01:21 </t>
  </si>
  <si>
    <t> -0.0017 </t>
  </si>
  <si>
    <t>2452321.34310 </t>
  </si>
  <si>
    <t> 15.02.2002 20:14 </t>
  </si>
  <si>
    <t> -0.00023 </t>
  </si>
  <si>
    <t> P.Hájek </t>
  </si>
  <si>
    <t>2452670.2956 </t>
  </si>
  <si>
    <t> 30.01.2003 19:05 </t>
  </si>
  <si>
    <t> -0.0012 </t>
  </si>
  <si>
    <t> L.Kotková &amp; M.Wolf </t>
  </si>
  <si>
    <t>IBVS 5676 </t>
  </si>
  <si>
    <t>2452672.3355 </t>
  </si>
  <si>
    <t> 01.02.2003 20:03 </t>
  </si>
  <si>
    <t> 0.0005 </t>
  </si>
  <si>
    <t>2452683.3404 </t>
  </si>
  <si>
    <t> 12.02.2003 20:10 </t>
  </si>
  <si>
    <t> -0.0013 </t>
  </si>
  <si>
    <t>-I</t>
  </si>
  <si>
    <t> F.Agerer </t>
  </si>
  <si>
    <t>BAVM 158 </t>
  </si>
  <si>
    <t>2452981.5415 </t>
  </si>
  <si>
    <t> 08.12.2003 00:59 </t>
  </si>
  <si>
    <t>20483.5</t>
  </si>
  <si>
    <t> -0.0005 </t>
  </si>
  <si>
    <t>2453060.4221 </t>
  </si>
  <si>
    <t> 24.02.2004 22:07 </t>
  </si>
  <si>
    <t>20677</t>
  </si>
  <si>
    <t>BAVM 172 </t>
  </si>
  <si>
    <t>2453331.9214 </t>
  </si>
  <si>
    <t> 22.11.2004 10:06 </t>
  </si>
  <si>
    <t>21343</t>
  </si>
  <si>
    <t> -0.0008 </t>
  </si>
  <si>
    <t> T. Krajci </t>
  </si>
  <si>
    <t>IBVS 5690 </t>
  </si>
  <si>
    <t>2453354.7496 </t>
  </si>
  <si>
    <t> 15.12.2004 05:59 </t>
  </si>
  <si>
    <t>21399</t>
  </si>
  <si>
    <t> -0.0014 </t>
  </si>
  <si>
    <t> S.Dvorak </t>
  </si>
  <si>
    <t>IBVS 5603 </t>
  </si>
  <si>
    <t>2453407.3374 </t>
  </si>
  <si>
    <t> 05.02.2005 20:05 </t>
  </si>
  <si>
    <t>21528</t>
  </si>
  <si>
    <t> M. Zejda et al. </t>
  </si>
  <si>
    <t>IBVS 5741 </t>
  </si>
  <si>
    <t>2453780.3419 </t>
  </si>
  <si>
    <t> 13.02.2006 20:12 </t>
  </si>
  <si>
    <t>22443</t>
  </si>
  <si>
    <t> -0.0018 </t>
  </si>
  <si>
    <t> Agerer </t>
  </si>
  <si>
    <t>BAVM 178 </t>
  </si>
  <si>
    <t>2454053.8793 </t>
  </si>
  <si>
    <t> 14.11.2006 09:06 </t>
  </si>
  <si>
    <t>23114</t>
  </si>
  <si>
    <t> -0.0015 </t>
  </si>
  <si>
    <t> T.Krajci </t>
  </si>
  <si>
    <t>IBVS 5806 </t>
  </si>
  <si>
    <t>2454054.2865 </t>
  </si>
  <si>
    <t> 14.11.2006 18:52 </t>
  </si>
  <si>
    <t>23115</t>
  </si>
  <si>
    <t> -0.0019 </t>
  </si>
  <si>
    <t> K. Nagai et al. </t>
  </si>
  <si>
    <t>VSB 45 </t>
  </si>
  <si>
    <t>2454866.3406 </t>
  </si>
  <si>
    <t> 03.02.2009 20:10 </t>
  </si>
  <si>
    <t>25107</t>
  </si>
  <si>
    <t> 0.0017 </t>
  </si>
  <si>
    <t>BAVM 209 </t>
  </si>
  <si>
    <t>2454866.5462 </t>
  </si>
  <si>
    <t> 04.02.2009 01:06 </t>
  </si>
  <si>
    <t>25107.5</t>
  </si>
  <si>
    <t> 0.0034 </t>
  </si>
  <si>
    <t>2455607.6665 </t>
  </si>
  <si>
    <t> 15.02.2011 03:59 </t>
  </si>
  <si>
    <t>26925.5</t>
  </si>
  <si>
    <t> 0.0054 </t>
  </si>
  <si>
    <t>IBVS 5992 </t>
  </si>
  <si>
    <t>2455978.6288 </t>
  </si>
  <si>
    <t> 21.02.2012 03:05 </t>
  </si>
  <si>
    <t>27835.5</t>
  </si>
  <si>
    <t> 0.0008 </t>
  </si>
  <si>
    <t>IBVS 6029 </t>
  </si>
  <si>
    <t>2455992.28917 </t>
  </si>
  <si>
    <t> 05.03.2012 18:56 </t>
  </si>
  <si>
    <t>27869</t>
  </si>
  <si>
    <t> 0.00473 </t>
  </si>
  <si>
    <t> K.Honkova </t>
  </si>
  <si>
    <t>OEJV 0160 </t>
  </si>
  <si>
    <t>2456713.4343 </t>
  </si>
  <si>
    <t> 24.02.2014 22:25 </t>
  </si>
  <si>
    <t>29638</t>
  </si>
  <si>
    <t> 0.0066 </t>
  </si>
  <si>
    <t>BAVM 238 </t>
  </si>
  <si>
    <t>vis?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</si>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</sst>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0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HM Mon - O-C Diagr.</a:t>
            </a:r>
          </a:p>
        </c:rich>
      </c:tx>
      <c:layout>
        <c:manualLayout>
          <c:xMode val="edge"/>
          <c:yMode val="edge"/>
          <c:x val="0.3367772933342009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23926380368099"/>
          <c:w val="0.7500007566349317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Active!$H$21:$H$951</c:f>
              <c:numCache>
                <c:formatCode>General</c:formatCode>
                <c:ptCount val="931"/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2-4B82-B0D5-D71611F6EA4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Active!$D$21:$D$951</c:f>
                <c:numCache>
                  <c:formatCode>General</c:formatCode>
                  <c:ptCount val="931"/>
                  <c:pt idx="54">
                    <c:v>0</c:v>
                  </c:pt>
                  <c:pt idx="84">
                    <c:v>7.0000000000000001E-3</c:v>
                  </c:pt>
                  <c:pt idx="85">
                    <c:v>4.0000000000000001E-3</c:v>
                  </c:pt>
                  <c:pt idx="87">
                    <c:v>6.0000000000000001E-3</c:v>
                  </c:pt>
                  <c:pt idx="88">
                    <c:v>5.9999999999999995E-4</c:v>
                  </c:pt>
                  <c:pt idx="90">
                    <c:v>2.8999999999999998E-3</c:v>
                  </c:pt>
                  <c:pt idx="91">
                    <c:v>2.3999999999999998E-3</c:v>
                  </c:pt>
                  <c:pt idx="92">
                    <c:v>5.8999999999999999E-3</c:v>
                  </c:pt>
                  <c:pt idx="93">
                    <c:v>0</c:v>
                  </c:pt>
                  <c:pt idx="94">
                    <c:v>4.0000000000000002E-4</c:v>
                  </c:pt>
                  <c:pt idx="95">
                    <c:v>8.0000000000000004E-4</c:v>
                  </c:pt>
                  <c:pt idx="96">
                    <c:v>5.0000000000000001E-4</c:v>
                  </c:pt>
                  <c:pt idx="97">
                    <c:v>1E-4</c:v>
                  </c:pt>
                  <c:pt idx="98">
                    <c:v>8.3000000000000001E-3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1.4E-3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5">
                    <c:v>4.0000000000000002E-4</c:v>
                  </c:pt>
                  <c:pt idx="107">
                    <c:v>2.0000000000000001E-4</c:v>
                  </c:pt>
                  <c:pt idx="109">
                    <c:v>2.9999999999999997E-4</c:v>
                  </c:pt>
                  <c:pt idx="110">
                    <c:v>1.1999999999999999E-3</c:v>
                  </c:pt>
                  <c:pt idx="111">
                    <c:v>1.5E-3</c:v>
                  </c:pt>
                  <c:pt idx="112">
                    <c:v>8.0000000000000004E-4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</c:numCache>
              </c:numRef>
            </c:plus>
            <c:minus>
              <c:numRef>
                <c:f>Active!$D$21:$D$951</c:f>
                <c:numCache>
                  <c:formatCode>General</c:formatCode>
                  <c:ptCount val="931"/>
                  <c:pt idx="54">
                    <c:v>0</c:v>
                  </c:pt>
                  <c:pt idx="84">
                    <c:v>7.0000000000000001E-3</c:v>
                  </c:pt>
                  <c:pt idx="85">
                    <c:v>4.0000000000000001E-3</c:v>
                  </c:pt>
                  <c:pt idx="87">
                    <c:v>6.0000000000000001E-3</c:v>
                  </c:pt>
                  <c:pt idx="88">
                    <c:v>5.9999999999999995E-4</c:v>
                  </c:pt>
                  <c:pt idx="90">
                    <c:v>2.8999999999999998E-3</c:v>
                  </c:pt>
                  <c:pt idx="91">
                    <c:v>2.3999999999999998E-3</c:v>
                  </c:pt>
                  <c:pt idx="92">
                    <c:v>5.8999999999999999E-3</c:v>
                  </c:pt>
                  <c:pt idx="93">
                    <c:v>0</c:v>
                  </c:pt>
                  <c:pt idx="94">
                    <c:v>4.0000000000000002E-4</c:v>
                  </c:pt>
                  <c:pt idx="95">
                    <c:v>8.0000000000000004E-4</c:v>
                  </c:pt>
                  <c:pt idx="96">
                    <c:v>5.0000000000000001E-4</c:v>
                  </c:pt>
                  <c:pt idx="97">
                    <c:v>1E-4</c:v>
                  </c:pt>
                  <c:pt idx="98">
                    <c:v>8.3000000000000001E-3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1.4E-3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5">
                    <c:v>4.0000000000000002E-4</c:v>
                  </c:pt>
                  <c:pt idx="107">
                    <c:v>2.0000000000000001E-4</c:v>
                  </c:pt>
                  <c:pt idx="109">
                    <c:v>2.9999999999999997E-4</c:v>
                  </c:pt>
                  <c:pt idx="110">
                    <c:v>1.1999999999999999E-3</c:v>
                  </c:pt>
                  <c:pt idx="111">
                    <c:v>1.5E-3</c:v>
                  </c:pt>
                  <c:pt idx="112">
                    <c:v>8.0000000000000004E-4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Active!$I$21:$I$951</c:f>
              <c:numCache>
                <c:formatCode>General</c:formatCode>
                <c:ptCount val="931"/>
                <c:pt idx="50">
                  <c:v>-1.0720760001277085E-2</c:v>
                </c:pt>
                <c:pt idx="51">
                  <c:v>-1.4125579997198656E-2</c:v>
                </c:pt>
                <c:pt idx="52">
                  <c:v>1.0283330004313029E-2</c:v>
                </c:pt>
                <c:pt idx="53">
                  <c:v>3.328742000303464E-2</c:v>
                </c:pt>
                <c:pt idx="55">
                  <c:v>1.1000000005878974E-2</c:v>
                </c:pt>
                <c:pt idx="56">
                  <c:v>1.2729050002235454E-2</c:v>
                </c:pt>
                <c:pt idx="57">
                  <c:v>3.8789500031271018E-3</c:v>
                </c:pt>
                <c:pt idx="58">
                  <c:v>9.0409000040381216E-3</c:v>
                </c:pt>
                <c:pt idx="59">
                  <c:v>8.915430007618852E-3</c:v>
                </c:pt>
                <c:pt idx="60">
                  <c:v>1.0057150007924065E-2</c:v>
                </c:pt>
                <c:pt idx="61">
                  <c:v>3.3043299990822561E-3</c:v>
                </c:pt>
                <c:pt idx="62">
                  <c:v>2.7620159999059979E-2</c:v>
                </c:pt>
                <c:pt idx="63">
                  <c:v>1.2053389997163322E-2</c:v>
                </c:pt>
                <c:pt idx="64">
                  <c:v>1.2187040003482252E-2</c:v>
                </c:pt>
                <c:pt idx="65">
                  <c:v>-2.100159996189177E-3</c:v>
                </c:pt>
                <c:pt idx="66">
                  <c:v>2.0652990002417937E-2</c:v>
                </c:pt>
                <c:pt idx="67">
                  <c:v>2.7744800026994199E-3</c:v>
                </c:pt>
                <c:pt idx="68">
                  <c:v>-1.9218499946873635E-3</c:v>
                </c:pt>
                <c:pt idx="69">
                  <c:v>1.0781500022858381E-3</c:v>
                </c:pt>
                <c:pt idx="70">
                  <c:v>6.3578300032531843E-3</c:v>
                </c:pt>
                <c:pt idx="71">
                  <c:v>7.807310001226142E-3</c:v>
                </c:pt>
                <c:pt idx="72">
                  <c:v>-6.4920499935396947E-3</c:v>
                </c:pt>
                <c:pt idx="73">
                  <c:v>-3.0344999977387488E-3</c:v>
                </c:pt>
                <c:pt idx="74">
                  <c:v>1.1164000898133963E-4</c:v>
                </c:pt>
                <c:pt idx="75">
                  <c:v>4.1166000301018357E-4</c:v>
                </c:pt>
                <c:pt idx="76">
                  <c:v>-6.5640199900371954E-3</c:v>
                </c:pt>
                <c:pt idx="77">
                  <c:v>-6.8591800009016879E-3</c:v>
                </c:pt>
                <c:pt idx="78">
                  <c:v>-1.0272069994243793E-2</c:v>
                </c:pt>
                <c:pt idx="79">
                  <c:v>-1.4700989995617419E-2</c:v>
                </c:pt>
                <c:pt idx="80">
                  <c:v>-2.3964089996297844E-2</c:v>
                </c:pt>
                <c:pt idx="81">
                  <c:v>-5.1016099896514788E-3</c:v>
                </c:pt>
                <c:pt idx="82">
                  <c:v>-8.2511799992062151E-3</c:v>
                </c:pt>
                <c:pt idx="83">
                  <c:v>-4.4975899945711717E-3</c:v>
                </c:pt>
                <c:pt idx="86">
                  <c:v>-9.6020600030897185E-3</c:v>
                </c:pt>
                <c:pt idx="104">
                  <c:v>-1.169360002677422E-3</c:v>
                </c:pt>
                <c:pt idx="106">
                  <c:v>-1.4791799912927672E-3</c:v>
                </c:pt>
                <c:pt idx="108">
                  <c:v>-1.9350499933352694E-3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32-4B82-B0D5-D71611F6EA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Active!$J$21:$J$951</c:f>
              <c:numCache>
                <c:formatCode>General</c:formatCode>
                <c:ptCount val="931"/>
                <c:pt idx="84">
                  <c:v>-8.9145699894288555E-3</c:v>
                </c:pt>
                <c:pt idx="85">
                  <c:v>-1.533940000081202E-2</c:v>
                </c:pt>
                <c:pt idx="88">
                  <c:v>-1.9518999979482032E-3</c:v>
                </c:pt>
                <c:pt idx="90">
                  <c:v>-2.328259994101245E-3</c:v>
                </c:pt>
                <c:pt idx="91">
                  <c:v>-2.4770699965301901E-3</c:v>
                </c:pt>
                <c:pt idx="92">
                  <c:v>-1.7050049937097356E-3</c:v>
                </c:pt>
                <c:pt idx="93">
                  <c:v>-2.3167999461293221E-4</c:v>
                </c:pt>
                <c:pt idx="94">
                  <c:v>1.836400042520836E-4</c:v>
                </c:pt>
                <c:pt idx="95">
                  <c:v>-1.3471249912981875E-3</c:v>
                </c:pt>
                <c:pt idx="96">
                  <c:v>-8.6799991549924016E-5</c:v>
                </c:pt>
                <c:pt idx="97">
                  <c:v>-1.15640000149142E-3</c:v>
                </c:pt>
                <c:pt idx="98">
                  <c:v>4.6425000618910417E-4</c:v>
                </c:pt>
                <c:pt idx="99">
                  <c:v>-1.34423999406863E-3</c:v>
                </c:pt>
                <c:pt idx="100">
                  <c:v>-5.1314499432919547E-4</c:v>
                </c:pt>
                <c:pt idx="101">
                  <c:v>-1.3239899926702492E-3</c:v>
                </c:pt>
                <c:pt idx="102">
                  <c:v>-8.3340999844949692E-4</c:v>
                </c:pt>
                <c:pt idx="103">
                  <c:v>-1.3621299949591048E-3</c:v>
                </c:pt>
                <c:pt idx="105">
                  <c:v>-1.7904099950101227E-3</c:v>
                </c:pt>
                <c:pt idx="107">
                  <c:v>-1.4791798457736149E-3</c:v>
                </c:pt>
                <c:pt idx="109">
                  <c:v>1.6719100094633177E-3</c:v>
                </c:pt>
                <c:pt idx="110">
                  <c:v>3.4439750015735626E-3</c:v>
                </c:pt>
                <c:pt idx="111">
                  <c:v>5.3723150049336255E-3</c:v>
                </c:pt>
                <c:pt idx="112">
                  <c:v>8.3061500481562689E-4</c:v>
                </c:pt>
                <c:pt idx="113">
                  <c:v>4.7289700014516711E-3</c:v>
                </c:pt>
                <c:pt idx="114">
                  <c:v>6.6249400042579509E-3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32-4B82-B0D5-D71611F6EA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Active!$K$21:$K$951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32-4B82-B0D5-D71611F6EA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Active!$L$21:$L$951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32-4B82-B0D5-D71611F6EA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Active!$M$21:$M$951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32-4B82-B0D5-D71611F6EA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Active!$N$21:$N$951</c:f>
              <c:numCache>
                <c:formatCode>General</c:formatCode>
                <c:ptCount val="931"/>
                <c:pt idx="0">
                  <c:v>-1.0724879997724202E-2</c:v>
                </c:pt>
                <c:pt idx="1">
                  <c:v>-3.0874669999320759E-2</c:v>
                </c:pt>
                <c:pt idx="2">
                  <c:v>-2.798388999508461E-2</c:v>
                </c:pt>
                <c:pt idx="3">
                  <c:v>5.6453430002875393E-2</c:v>
                </c:pt>
                <c:pt idx="4">
                  <c:v>-7.2669999972276855E-3</c:v>
                </c:pt>
                <c:pt idx="5">
                  <c:v>-1.3825699996232288E-2</c:v>
                </c:pt>
                <c:pt idx="6">
                  <c:v>-2.5833769996097544E-2</c:v>
                </c:pt>
                <c:pt idx="7">
                  <c:v>-9.4126999938453082E-3</c:v>
                </c:pt>
                <c:pt idx="8">
                  <c:v>-2.6258819998474792E-2</c:v>
                </c:pt>
                <c:pt idx="9">
                  <c:v>-2.7817520000098739E-2</c:v>
                </c:pt>
                <c:pt idx="10">
                  <c:v>-2.1096869997563772E-2</c:v>
                </c:pt>
                <c:pt idx="11">
                  <c:v>-3.6246659994503716E-2</c:v>
                </c:pt>
                <c:pt idx="12">
                  <c:v>-4.8255899964715354E-3</c:v>
                </c:pt>
                <c:pt idx="13">
                  <c:v>6.8950600034440868E-3</c:v>
                </c:pt>
                <c:pt idx="14">
                  <c:v>-1.595472999906633E-2</c:v>
                </c:pt>
                <c:pt idx="15">
                  <c:v>-1.325472999815247E-2</c:v>
                </c:pt>
                <c:pt idx="16">
                  <c:v>-1.884559999598423E-2</c:v>
                </c:pt>
                <c:pt idx="17">
                  <c:v>-2.0691719997557811E-2</c:v>
                </c:pt>
                <c:pt idx="18">
                  <c:v>-1.5529769996646792E-2</c:v>
                </c:pt>
                <c:pt idx="19">
                  <c:v>-3.0841509993479121E-2</c:v>
                </c:pt>
                <c:pt idx="20">
                  <c:v>-3.1517499999608845E-2</c:v>
                </c:pt>
                <c:pt idx="21">
                  <c:v>-1.837577999685891E-2</c:v>
                </c:pt>
                <c:pt idx="22">
                  <c:v>-1.5084269998624222E-2</c:v>
                </c:pt>
                <c:pt idx="23">
                  <c:v>-3.0800609998550499E-2</c:v>
                </c:pt>
                <c:pt idx="24">
                  <c:v>-2.7917569997953251E-2</c:v>
                </c:pt>
                <c:pt idx="25">
                  <c:v>-1.6196919998037629E-2</c:v>
                </c:pt>
                <c:pt idx="26">
                  <c:v>-1.0697040001105051E-2</c:v>
                </c:pt>
                <c:pt idx="27">
                  <c:v>-8.1277299977955408E-3</c:v>
                </c:pt>
                <c:pt idx="28">
                  <c:v>-1.2552999978652224E-3</c:v>
                </c:pt>
                <c:pt idx="29">
                  <c:v>6.6192300073453225E-3</c:v>
                </c:pt>
                <c:pt idx="30">
                  <c:v>-1.5372259993455373E-2</c:v>
                </c:pt>
                <c:pt idx="31">
                  <c:v>-1.9309600029373541E-3</c:v>
                </c:pt>
                <c:pt idx="32">
                  <c:v>4.3568999972194433E-3</c:v>
                </c:pt>
                <c:pt idx="33">
                  <c:v>9.5354299992322922E-3</c:v>
                </c:pt>
                <c:pt idx="34">
                  <c:v>7.8070400049909949E-3</c:v>
                </c:pt>
                <c:pt idx="35">
                  <c:v>1.2483400059863925E-3</c:v>
                </c:pt>
                <c:pt idx="36">
                  <c:v>3.0467700053122826E-3</c:v>
                </c:pt>
                <c:pt idx="37">
                  <c:v>9.3944800028111786E-3</c:v>
                </c:pt>
                <c:pt idx="38">
                  <c:v>2.8601000085473061E-3</c:v>
                </c:pt>
                <c:pt idx="39">
                  <c:v>9.2690099991159514E-3</c:v>
                </c:pt>
                <c:pt idx="40">
                  <c:v>-1.5718829992692918E-2</c:v>
                </c:pt>
                <c:pt idx="41">
                  <c:v>4.1313800029456615E-3</c:v>
                </c:pt>
                <c:pt idx="42">
                  <c:v>1.0852030005480628E-2</c:v>
                </c:pt>
                <c:pt idx="43">
                  <c:v>5.2652500016847625E-3</c:v>
                </c:pt>
                <c:pt idx="44">
                  <c:v>4.468540006200783E-3</c:v>
                </c:pt>
                <c:pt idx="45">
                  <c:v>-2.2480199986603111E-3</c:v>
                </c:pt>
                <c:pt idx="46">
                  <c:v>1.7432700042263605E-3</c:v>
                </c:pt>
                <c:pt idx="47">
                  <c:v>-2.7484699967317283E-3</c:v>
                </c:pt>
                <c:pt idx="48">
                  <c:v>8.9721800031838939E-3</c:v>
                </c:pt>
                <c:pt idx="49">
                  <c:v>-4.456959999515675E-3</c:v>
                </c:pt>
                <c:pt idx="89">
                  <c:v>-3.578370000468567E-3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32-4B82-B0D5-D71611F6EA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Active!$O$21:$O$951</c:f>
              <c:numCache>
                <c:formatCode>General</c:formatCode>
                <c:ptCount val="931"/>
                <c:pt idx="3">
                  <c:v>-3.2023682873621576E-2</c:v>
                </c:pt>
                <c:pt idx="83">
                  <c:v>-6.5726945008687497E-3</c:v>
                </c:pt>
                <c:pt idx="90">
                  <c:v>-2.1569650419012987E-3</c:v>
                </c:pt>
                <c:pt idx="93">
                  <c:v>-1.6813996008534435E-3</c:v>
                </c:pt>
                <c:pt idx="94">
                  <c:v>-1.2618476413146871E-3</c:v>
                </c:pt>
                <c:pt idx="95">
                  <c:v>-1.2566306994094278E-3</c:v>
                </c:pt>
                <c:pt idx="96">
                  <c:v>-1.2552578199606767E-3</c:v>
                </c:pt>
                <c:pt idx="97">
                  <c:v>-1.2113256776005964E-3</c:v>
                </c:pt>
                <c:pt idx="98">
                  <c:v>-1.2085799187030923E-3</c:v>
                </c:pt>
                <c:pt idx="99">
                  <c:v>-1.1937528206565646E-3</c:v>
                </c:pt>
                <c:pt idx="100">
                  <c:v>-7.9204829395159229E-4</c:v>
                </c:pt>
                <c:pt idx="101">
                  <c:v>-6.8578742461814987E-4</c:v>
                </c:pt>
                <c:pt idx="102">
                  <c:v>-3.2005233947049287E-4</c:v>
                </c:pt>
                <c:pt idx="103">
                  <c:v>-2.8929983981843682E-4</c:v>
                </c:pt>
                <c:pt idx="104">
                  <c:v>-2.1845926026280854E-4</c:v>
                </c:pt>
                <c:pt idx="105">
                  <c:v>2.8401461798059462E-4</c:v>
                </c:pt>
                <c:pt idx="106">
                  <c:v>6.5249546202575913E-4</c:v>
                </c:pt>
                <c:pt idx="107">
                  <c:v>6.5249546202575913E-4</c:v>
                </c:pt>
                <c:pt idx="108">
                  <c:v>6.5304461380526029E-4</c:v>
                </c:pt>
                <c:pt idx="109">
                  <c:v>1.7469549585712296E-3</c:v>
                </c:pt>
                <c:pt idx="110">
                  <c:v>1.7472295344609801E-3</c:v>
                </c:pt>
                <c:pt idx="111">
                  <c:v>2.7455874695937778E-3</c:v>
                </c:pt>
                <c:pt idx="112">
                  <c:v>3.2453155889396769E-3</c:v>
                </c:pt>
                <c:pt idx="113">
                  <c:v>3.2637121735529604E-3</c:v>
                </c:pt>
                <c:pt idx="114">
                  <c:v>4.2351616714902101E-3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32-4B82-B0D5-D71611F6EA4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Active!$P$21:$P$951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32-4B82-B0D5-D71611F6EA43}"/>
            </c:ext>
          </c:extLst>
        </c:ser>
        <c:ser>
          <c:idx val="12"/>
          <c:order val="9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Active!$T$21:$T$951</c:f>
              <c:numCache>
                <c:formatCode>General</c:formatCode>
                <c:ptCount val="931"/>
                <c:pt idx="87">
                  <c:v>-2.8313979993981775E-2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932-4B82-B0D5-D71611F6E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364096"/>
        <c:axId val="1"/>
      </c:scatterChart>
      <c:valAx>
        <c:axId val="9323640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64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24539877300615"/>
          <c:w val="0.85337753833402408"/>
          <c:h val="5.90710995058703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HM Mon - O-C Diagr.</a:t>
            </a:r>
          </a:p>
        </c:rich>
      </c:tx>
      <c:layout>
        <c:manualLayout>
          <c:xMode val="edge"/>
          <c:yMode val="edge"/>
          <c:x val="0.3381443298969072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678942920199375"/>
          <c:w val="0.75876288659793811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Active!$H$21:$H$951</c:f>
              <c:numCache>
                <c:formatCode>General</c:formatCode>
                <c:ptCount val="931"/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A-42A3-8DC6-C6CB0B059CF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Active!$D$21:$D$951</c:f>
                <c:numCache>
                  <c:formatCode>General</c:formatCode>
                  <c:ptCount val="931"/>
                  <c:pt idx="54">
                    <c:v>0</c:v>
                  </c:pt>
                  <c:pt idx="84">
                    <c:v>7.0000000000000001E-3</c:v>
                  </c:pt>
                  <c:pt idx="85">
                    <c:v>4.0000000000000001E-3</c:v>
                  </c:pt>
                  <c:pt idx="87">
                    <c:v>6.0000000000000001E-3</c:v>
                  </c:pt>
                  <c:pt idx="88">
                    <c:v>5.9999999999999995E-4</c:v>
                  </c:pt>
                  <c:pt idx="90">
                    <c:v>2.8999999999999998E-3</c:v>
                  </c:pt>
                  <c:pt idx="91">
                    <c:v>2.3999999999999998E-3</c:v>
                  </c:pt>
                  <c:pt idx="92">
                    <c:v>5.8999999999999999E-3</c:v>
                  </c:pt>
                  <c:pt idx="93">
                    <c:v>0</c:v>
                  </c:pt>
                  <c:pt idx="94">
                    <c:v>4.0000000000000002E-4</c:v>
                  </c:pt>
                  <c:pt idx="95">
                    <c:v>8.0000000000000004E-4</c:v>
                  </c:pt>
                  <c:pt idx="96">
                    <c:v>5.0000000000000001E-4</c:v>
                  </c:pt>
                  <c:pt idx="97">
                    <c:v>1E-4</c:v>
                  </c:pt>
                  <c:pt idx="98">
                    <c:v>8.3000000000000001E-3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1.4E-3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5">
                    <c:v>4.0000000000000002E-4</c:v>
                  </c:pt>
                  <c:pt idx="107">
                    <c:v>2.0000000000000001E-4</c:v>
                  </c:pt>
                  <c:pt idx="109">
                    <c:v>2.9999999999999997E-4</c:v>
                  </c:pt>
                  <c:pt idx="110">
                    <c:v>1.1999999999999999E-3</c:v>
                  </c:pt>
                  <c:pt idx="111">
                    <c:v>1.5E-3</c:v>
                  </c:pt>
                  <c:pt idx="112">
                    <c:v>8.0000000000000004E-4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</c:numCache>
              </c:numRef>
            </c:plus>
            <c:minus>
              <c:numRef>
                <c:f>Active!$D$21:$D$951</c:f>
                <c:numCache>
                  <c:formatCode>General</c:formatCode>
                  <c:ptCount val="931"/>
                  <c:pt idx="54">
                    <c:v>0</c:v>
                  </c:pt>
                  <c:pt idx="84">
                    <c:v>7.0000000000000001E-3</c:v>
                  </c:pt>
                  <c:pt idx="85">
                    <c:v>4.0000000000000001E-3</c:v>
                  </c:pt>
                  <c:pt idx="87">
                    <c:v>6.0000000000000001E-3</c:v>
                  </c:pt>
                  <c:pt idx="88">
                    <c:v>5.9999999999999995E-4</c:v>
                  </c:pt>
                  <c:pt idx="90">
                    <c:v>2.8999999999999998E-3</c:v>
                  </c:pt>
                  <c:pt idx="91">
                    <c:v>2.3999999999999998E-3</c:v>
                  </c:pt>
                  <c:pt idx="92">
                    <c:v>5.8999999999999999E-3</c:v>
                  </c:pt>
                  <c:pt idx="93">
                    <c:v>0</c:v>
                  </c:pt>
                  <c:pt idx="94">
                    <c:v>4.0000000000000002E-4</c:v>
                  </c:pt>
                  <c:pt idx="95">
                    <c:v>8.0000000000000004E-4</c:v>
                  </c:pt>
                  <c:pt idx="96">
                    <c:v>5.0000000000000001E-4</c:v>
                  </c:pt>
                  <c:pt idx="97">
                    <c:v>1E-4</c:v>
                  </c:pt>
                  <c:pt idx="98">
                    <c:v>8.3000000000000001E-3</c:v>
                  </c:pt>
                  <c:pt idx="99">
                    <c:v>2.0000000000000001E-4</c:v>
                  </c:pt>
                  <c:pt idx="100">
                    <c:v>1E-4</c:v>
                  </c:pt>
                  <c:pt idx="101">
                    <c:v>1.4E-3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5">
                    <c:v>4.0000000000000002E-4</c:v>
                  </c:pt>
                  <c:pt idx="107">
                    <c:v>2.0000000000000001E-4</c:v>
                  </c:pt>
                  <c:pt idx="109">
                    <c:v>2.9999999999999997E-4</c:v>
                  </c:pt>
                  <c:pt idx="110">
                    <c:v>1.1999999999999999E-3</c:v>
                  </c:pt>
                  <c:pt idx="111">
                    <c:v>1.5E-3</c:v>
                  </c:pt>
                  <c:pt idx="112">
                    <c:v>8.0000000000000004E-4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Active!$I$21:$I$951</c:f>
              <c:numCache>
                <c:formatCode>General</c:formatCode>
                <c:ptCount val="931"/>
                <c:pt idx="50">
                  <c:v>-1.0720760001277085E-2</c:v>
                </c:pt>
                <c:pt idx="51">
                  <c:v>-1.4125579997198656E-2</c:v>
                </c:pt>
                <c:pt idx="52">
                  <c:v>1.0283330004313029E-2</c:v>
                </c:pt>
                <c:pt idx="53">
                  <c:v>3.328742000303464E-2</c:v>
                </c:pt>
                <c:pt idx="55">
                  <c:v>1.1000000005878974E-2</c:v>
                </c:pt>
                <c:pt idx="56">
                  <c:v>1.2729050002235454E-2</c:v>
                </c:pt>
                <c:pt idx="57">
                  <c:v>3.8789500031271018E-3</c:v>
                </c:pt>
                <c:pt idx="58">
                  <c:v>9.0409000040381216E-3</c:v>
                </c:pt>
                <c:pt idx="59">
                  <c:v>8.915430007618852E-3</c:v>
                </c:pt>
                <c:pt idx="60">
                  <c:v>1.0057150007924065E-2</c:v>
                </c:pt>
                <c:pt idx="61">
                  <c:v>3.3043299990822561E-3</c:v>
                </c:pt>
                <c:pt idx="62">
                  <c:v>2.7620159999059979E-2</c:v>
                </c:pt>
                <c:pt idx="63">
                  <c:v>1.2053389997163322E-2</c:v>
                </c:pt>
                <c:pt idx="64">
                  <c:v>1.2187040003482252E-2</c:v>
                </c:pt>
                <c:pt idx="65">
                  <c:v>-2.100159996189177E-3</c:v>
                </c:pt>
                <c:pt idx="66">
                  <c:v>2.0652990002417937E-2</c:v>
                </c:pt>
                <c:pt idx="67">
                  <c:v>2.7744800026994199E-3</c:v>
                </c:pt>
                <c:pt idx="68">
                  <c:v>-1.9218499946873635E-3</c:v>
                </c:pt>
                <c:pt idx="69">
                  <c:v>1.0781500022858381E-3</c:v>
                </c:pt>
                <c:pt idx="70">
                  <c:v>6.3578300032531843E-3</c:v>
                </c:pt>
                <c:pt idx="71">
                  <c:v>7.807310001226142E-3</c:v>
                </c:pt>
                <c:pt idx="72">
                  <c:v>-6.4920499935396947E-3</c:v>
                </c:pt>
                <c:pt idx="73">
                  <c:v>-3.0344999977387488E-3</c:v>
                </c:pt>
                <c:pt idx="74">
                  <c:v>1.1164000898133963E-4</c:v>
                </c:pt>
                <c:pt idx="75">
                  <c:v>4.1166000301018357E-4</c:v>
                </c:pt>
                <c:pt idx="76">
                  <c:v>-6.5640199900371954E-3</c:v>
                </c:pt>
                <c:pt idx="77">
                  <c:v>-6.8591800009016879E-3</c:v>
                </c:pt>
                <c:pt idx="78">
                  <c:v>-1.0272069994243793E-2</c:v>
                </c:pt>
                <c:pt idx="79">
                  <c:v>-1.4700989995617419E-2</c:v>
                </c:pt>
                <c:pt idx="80">
                  <c:v>-2.3964089996297844E-2</c:v>
                </c:pt>
                <c:pt idx="81">
                  <c:v>-5.1016099896514788E-3</c:v>
                </c:pt>
                <c:pt idx="82">
                  <c:v>-8.2511799992062151E-3</c:v>
                </c:pt>
                <c:pt idx="83">
                  <c:v>-4.4975899945711717E-3</c:v>
                </c:pt>
                <c:pt idx="86">
                  <c:v>-9.6020600030897185E-3</c:v>
                </c:pt>
                <c:pt idx="104">
                  <c:v>-1.169360002677422E-3</c:v>
                </c:pt>
                <c:pt idx="106">
                  <c:v>-1.4791799912927672E-3</c:v>
                </c:pt>
                <c:pt idx="108">
                  <c:v>-1.9350499933352694E-3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AA-42A3-8DC6-C6CB0B059C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Active!$J$21:$J$951</c:f>
              <c:numCache>
                <c:formatCode>General</c:formatCode>
                <c:ptCount val="931"/>
                <c:pt idx="84">
                  <c:v>-8.9145699894288555E-3</c:v>
                </c:pt>
                <c:pt idx="85">
                  <c:v>-1.533940000081202E-2</c:v>
                </c:pt>
                <c:pt idx="88">
                  <c:v>-1.9518999979482032E-3</c:v>
                </c:pt>
                <c:pt idx="90">
                  <c:v>-2.328259994101245E-3</c:v>
                </c:pt>
                <c:pt idx="91">
                  <c:v>-2.4770699965301901E-3</c:v>
                </c:pt>
                <c:pt idx="92">
                  <c:v>-1.7050049937097356E-3</c:v>
                </c:pt>
                <c:pt idx="93">
                  <c:v>-2.3167999461293221E-4</c:v>
                </c:pt>
                <c:pt idx="94">
                  <c:v>1.836400042520836E-4</c:v>
                </c:pt>
                <c:pt idx="95">
                  <c:v>-1.3471249912981875E-3</c:v>
                </c:pt>
                <c:pt idx="96">
                  <c:v>-8.6799991549924016E-5</c:v>
                </c:pt>
                <c:pt idx="97">
                  <c:v>-1.15640000149142E-3</c:v>
                </c:pt>
                <c:pt idx="98">
                  <c:v>4.6425000618910417E-4</c:v>
                </c:pt>
                <c:pt idx="99">
                  <c:v>-1.34423999406863E-3</c:v>
                </c:pt>
                <c:pt idx="100">
                  <c:v>-5.1314499432919547E-4</c:v>
                </c:pt>
                <c:pt idx="101">
                  <c:v>-1.3239899926702492E-3</c:v>
                </c:pt>
                <c:pt idx="102">
                  <c:v>-8.3340999844949692E-4</c:v>
                </c:pt>
                <c:pt idx="103">
                  <c:v>-1.3621299949591048E-3</c:v>
                </c:pt>
                <c:pt idx="105">
                  <c:v>-1.7904099950101227E-3</c:v>
                </c:pt>
                <c:pt idx="107">
                  <c:v>-1.4791798457736149E-3</c:v>
                </c:pt>
                <c:pt idx="109">
                  <c:v>1.6719100094633177E-3</c:v>
                </c:pt>
                <c:pt idx="110">
                  <c:v>3.4439750015735626E-3</c:v>
                </c:pt>
                <c:pt idx="111">
                  <c:v>5.3723150049336255E-3</c:v>
                </c:pt>
                <c:pt idx="112">
                  <c:v>8.3061500481562689E-4</c:v>
                </c:pt>
                <c:pt idx="113">
                  <c:v>4.7289700014516711E-3</c:v>
                </c:pt>
                <c:pt idx="114">
                  <c:v>6.6249400042579509E-3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AA-42A3-8DC6-C6CB0B059C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Active!$K$21:$K$951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AA-42A3-8DC6-C6CB0B059C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Active!$L$21:$L$951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AA-42A3-8DC6-C6CB0B059C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Active!$M$21:$M$951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AA-42A3-8DC6-C6CB0B059C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Active!$D$21:$D$52</c:f>
                <c:numCache>
                  <c:formatCode>General</c:formatCode>
                  <c:ptCount val="32"/>
                </c:numCache>
              </c:numRef>
            </c:plus>
            <c:minus>
              <c:numRef>
                <c:f>Active!$D$21:$D$52</c:f>
                <c:numCache>
                  <c:formatCode>General</c:formatCode>
                  <c:ptCount val="3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Active!$N$21:$N$951</c:f>
              <c:numCache>
                <c:formatCode>General</c:formatCode>
                <c:ptCount val="931"/>
                <c:pt idx="0">
                  <c:v>-1.0724879997724202E-2</c:v>
                </c:pt>
                <c:pt idx="1">
                  <c:v>-3.0874669999320759E-2</c:v>
                </c:pt>
                <c:pt idx="2">
                  <c:v>-2.798388999508461E-2</c:v>
                </c:pt>
                <c:pt idx="3">
                  <c:v>5.6453430002875393E-2</c:v>
                </c:pt>
                <c:pt idx="4">
                  <c:v>-7.2669999972276855E-3</c:v>
                </c:pt>
                <c:pt idx="5">
                  <c:v>-1.3825699996232288E-2</c:v>
                </c:pt>
                <c:pt idx="6">
                  <c:v>-2.5833769996097544E-2</c:v>
                </c:pt>
                <c:pt idx="7">
                  <c:v>-9.4126999938453082E-3</c:v>
                </c:pt>
                <c:pt idx="8">
                  <c:v>-2.6258819998474792E-2</c:v>
                </c:pt>
                <c:pt idx="9">
                  <c:v>-2.7817520000098739E-2</c:v>
                </c:pt>
                <c:pt idx="10">
                  <c:v>-2.1096869997563772E-2</c:v>
                </c:pt>
                <c:pt idx="11">
                  <c:v>-3.6246659994503716E-2</c:v>
                </c:pt>
                <c:pt idx="12">
                  <c:v>-4.8255899964715354E-3</c:v>
                </c:pt>
                <c:pt idx="13">
                  <c:v>6.8950600034440868E-3</c:v>
                </c:pt>
                <c:pt idx="14">
                  <c:v>-1.595472999906633E-2</c:v>
                </c:pt>
                <c:pt idx="15">
                  <c:v>-1.325472999815247E-2</c:v>
                </c:pt>
                <c:pt idx="16">
                  <c:v>-1.884559999598423E-2</c:v>
                </c:pt>
                <c:pt idx="17">
                  <c:v>-2.0691719997557811E-2</c:v>
                </c:pt>
                <c:pt idx="18">
                  <c:v>-1.5529769996646792E-2</c:v>
                </c:pt>
                <c:pt idx="19">
                  <c:v>-3.0841509993479121E-2</c:v>
                </c:pt>
                <c:pt idx="20">
                  <c:v>-3.1517499999608845E-2</c:v>
                </c:pt>
                <c:pt idx="21">
                  <c:v>-1.837577999685891E-2</c:v>
                </c:pt>
                <c:pt idx="22">
                  <c:v>-1.5084269998624222E-2</c:v>
                </c:pt>
                <c:pt idx="23">
                  <c:v>-3.0800609998550499E-2</c:v>
                </c:pt>
                <c:pt idx="24">
                  <c:v>-2.7917569997953251E-2</c:v>
                </c:pt>
                <c:pt idx="25">
                  <c:v>-1.6196919998037629E-2</c:v>
                </c:pt>
                <c:pt idx="26">
                  <c:v>-1.0697040001105051E-2</c:v>
                </c:pt>
                <c:pt idx="27">
                  <c:v>-8.1277299977955408E-3</c:v>
                </c:pt>
                <c:pt idx="28">
                  <c:v>-1.2552999978652224E-3</c:v>
                </c:pt>
                <c:pt idx="29">
                  <c:v>6.6192300073453225E-3</c:v>
                </c:pt>
                <c:pt idx="30">
                  <c:v>-1.5372259993455373E-2</c:v>
                </c:pt>
                <c:pt idx="31">
                  <c:v>-1.9309600029373541E-3</c:v>
                </c:pt>
                <c:pt idx="32">
                  <c:v>4.3568999972194433E-3</c:v>
                </c:pt>
                <c:pt idx="33">
                  <c:v>9.5354299992322922E-3</c:v>
                </c:pt>
                <c:pt idx="34">
                  <c:v>7.8070400049909949E-3</c:v>
                </c:pt>
                <c:pt idx="35">
                  <c:v>1.2483400059863925E-3</c:v>
                </c:pt>
                <c:pt idx="36">
                  <c:v>3.0467700053122826E-3</c:v>
                </c:pt>
                <c:pt idx="37">
                  <c:v>9.3944800028111786E-3</c:v>
                </c:pt>
                <c:pt idx="38">
                  <c:v>2.8601000085473061E-3</c:v>
                </c:pt>
                <c:pt idx="39">
                  <c:v>9.2690099991159514E-3</c:v>
                </c:pt>
                <c:pt idx="40">
                  <c:v>-1.5718829992692918E-2</c:v>
                </c:pt>
                <c:pt idx="41">
                  <c:v>4.1313800029456615E-3</c:v>
                </c:pt>
                <c:pt idx="42">
                  <c:v>1.0852030005480628E-2</c:v>
                </c:pt>
                <c:pt idx="43">
                  <c:v>5.2652500016847625E-3</c:v>
                </c:pt>
                <c:pt idx="44">
                  <c:v>4.468540006200783E-3</c:v>
                </c:pt>
                <c:pt idx="45">
                  <c:v>-2.2480199986603111E-3</c:v>
                </c:pt>
                <c:pt idx="46">
                  <c:v>1.7432700042263605E-3</c:v>
                </c:pt>
                <c:pt idx="47">
                  <c:v>-2.7484699967317283E-3</c:v>
                </c:pt>
                <c:pt idx="48">
                  <c:v>8.9721800031838939E-3</c:v>
                </c:pt>
                <c:pt idx="49">
                  <c:v>-4.456959999515675E-3</c:v>
                </c:pt>
                <c:pt idx="89">
                  <c:v>-3.578370000468567E-3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AA-42A3-8DC6-C6CB0B059C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Active!$O$21:$O$951</c:f>
              <c:numCache>
                <c:formatCode>General</c:formatCode>
                <c:ptCount val="931"/>
                <c:pt idx="3">
                  <c:v>-3.2023682873621576E-2</c:v>
                </c:pt>
                <c:pt idx="83">
                  <c:v>-6.5726945008687497E-3</c:v>
                </c:pt>
                <c:pt idx="90">
                  <c:v>-2.1569650419012987E-3</c:v>
                </c:pt>
                <c:pt idx="93">
                  <c:v>-1.6813996008534435E-3</c:v>
                </c:pt>
                <c:pt idx="94">
                  <c:v>-1.2618476413146871E-3</c:v>
                </c:pt>
                <c:pt idx="95">
                  <c:v>-1.2566306994094278E-3</c:v>
                </c:pt>
                <c:pt idx="96">
                  <c:v>-1.2552578199606767E-3</c:v>
                </c:pt>
                <c:pt idx="97">
                  <c:v>-1.2113256776005964E-3</c:v>
                </c:pt>
                <c:pt idx="98">
                  <c:v>-1.2085799187030923E-3</c:v>
                </c:pt>
                <c:pt idx="99">
                  <c:v>-1.1937528206565646E-3</c:v>
                </c:pt>
                <c:pt idx="100">
                  <c:v>-7.9204829395159229E-4</c:v>
                </c:pt>
                <c:pt idx="101">
                  <c:v>-6.8578742461814987E-4</c:v>
                </c:pt>
                <c:pt idx="102">
                  <c:v>-3.2005233947049287E-4</c:v>
                </c:pt>
                <c:pt idx="103">
                  <c:v>-2.8929983981843682E-4</c:v>
                </c:pt>
                <c:pt idx="104">
                  <c:v>-2.1845926026280854E-4</c:v>
                </c:pt>
                <c:pt idx="105">
                  <c:v>2.8401461798059462E-4</c:v>
                </c:pt>
                <c:pt idx="106">
                  <c:v>6.5249546202575913E-4</c:v>
                </c:pt>
                <c:pt idx="107">
                  <c:v>6.5249546202575913E-4</c:v>
                </c:pt>
                <c:pt idx="108">
                  <c:v>6.5304461380526029E-4</c:v>
                </c:pt>
                <c:pt idx="109">
                  <c:v>1.7469549585712296E-3</c:v>
                </c:pt>
                <c:pt idx="110">
                  <c:v>1.7472295344609801E-3</c:v>
                </c:pt>
                <c:pt idx="111">
                  <c:v>2.7455874695937778E-3</c:v>
                </c:pt>
                <c:pt idx="112">
                  <c:v>3.2453155889396769E-3</c:v>
                </c:pt>
                <c:pt idx="113">
                  <c:v>3.2637121735529604E-3</c:v>
                </c:pt>
                <c:pt idx="114">
                  <c:v>4.2351616714902101E-3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AA-42A3-8DC6-C6CB0B059CF1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Active!$P$21:$P$951</c:f>
              <c:numCache>
                <c:formatCode>General</c:formatCode>
                <c:ptCount val="9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AA-42A3-8DC6-C6CB0B059CF1}"/>
            </c:ext>
          </c:extLst>
        </c:ser>
        <c:ser>
          <c:idx val="12"/>
          <c:order val="9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ln w="12700">
                <a:solidFill>
                  <a:srgbClr val="FF0000"/>
                </a:solidFill>
              </a:ln>
            </c:spPr>
          </c:marker>
          <c:xVal>
            <c:numRef>
              <c:f>Active!$F$21:$F$951</c:f>
              <c:numCache>
                <c:formatCode>General</c:formatCode>
                <c:ptCount val="931"/>
                <c:pt idx="0">
                  <c:v>-36776</c:v>
                </c:pt>
                <c:pt idx="1">
                  <c:v>-36759</c:v>
                </c:pt>
                <c:pt idx="2">
                  <c:v>-36553</c:v>
                </c:pt>
                <c:pt idx="3">
                  <c:v>-36389</c:v>
                </c:pt>
                <c:pt idx="4">
                  <c:v>-35900</c:v>
                </c:pt>
                <c:pt idx="5">
                  <c:v>-35890</c:v>
                </c:pt>
                <c:pt idx="6">
                  <c:v>-35829</c:v>
                </c:pt>
                <c:pt idx="7">
                  <c:v>-35790</c:v>
                </c:pt>
                <c:pt idx="8">
                  <c:v>-35714</c:v>
                </c:pt>
                <c:pt idx="9">
                  <c:v>-35704</c:v>
                </c:pt>
                <c:pt idx="10">
                  <c:v>-35699</c:v>
                </c:pt>
                <c:pt idx="11">
                  <c:v>-35682</c:v>
                </c:pt>
                <c:pt idx="12">
                  <c:v>-35643</c:v>
                </c:pt>
                <c:pt idx="13">
                  <c:v>-35638</c:v>
                </c:pt>
                <c:pt idx="14">
                  <c:v>-35621</c:v>
                </c:pt>
                <c:pt idx="15">
                  <c:v>-35621</c:v>
                </c:pt>
                <c:pt idx="16">
                  <c:v>-35120</c:v>
                </c:pt>
                <c:pt idx="17">
                  <c:v>-35044</c:v>
                </c:pt>
                <c:pt idx="18">
                  <c:v>-35029</c:v>
                </c:pt>
                <c:pt idx="19">
                  <c:v>-35027</c:v>
                </c:pt>
                <c:pt idx="20">
                  <c:v>-34750</c:v>
                </c:pt>
                <c:pt idx="21">
                  <c:v>-34706</c:v>
                </c:pt>
                <c:pt idx="22">
                  <c:v>-34679</c:v>
                </c:pt>
                <c:pt idx="23">
                  <c:v>-34097</c:v>
                </c:pt>
                <c:pt idx="24">
                  <c:v>-33089</c:v>
                </c:pt>
                <c:pt idx="25">
                  <c:v>-33084</c:v>
                </c:pt>
                <c:pt idx="26">
                  <c:v>-28808</c:v>
                </c:pt>
                <c:pt idx="27">
                  <c:v>-28621</c:v>
                </c:pt>
                <c:pt idx="28">
                  <c:v>-27810</c:v>
                </c:pt>
                <c:pt idx="29">
                  <c:v>-27729</c:v>
                </c:pt>
                <c:pt idx="30">
                  <c:v>-26802</c:v>
                </c:pt>
                <c:pt idx="31">
                  <c:v>-26792</c:v>
                </c:pt>
                <c:pt idx="32">
                  <c:v>-25870</c:v>
                </c:pt>
                <c:pt idx="33">
                  <c:v>-24989</c:v>
                </c:pt>
                <c:pt idx="34">
                  <c:v>-24192</c:v>
                </c:pt>
                <c:pt idx="35">
                  <c:v>-24182</c:v>
                </c:pt>
                <c:pt idx="36">
                  <c:v>-24121</c:v>
                </c:pt>
                <c:pt idx="37">
                  <c:v>-23304</c:v>
                </c:pt>
                <c:pt idx="38">
                  <c:v>-23230</c:v>
                </c:pt>
                <c:pt idx="39">
                  <c:v>-23223</c:v>
                </c:pt>
                <c:pt idx="40">
                  <c:v>-23191</c:v>
                </c:pt>
                <c:pt idx="41">
                  <c:v>-23174</c:v>
                </c:pt>
                <c:pt idx="42">
                  <c:v>-23169</c:v>
                </c:pt>
                <c:pt idx="43">
                  <c:v>-22575</c:v>
                </c:pt>
                <c:pt idx="44">
                  <c:v>-20642</c:v>
                </c:pt>
                <c:pt idx="45">
                  <c:v>-20554</c:v>
                </c:pt>
                <c:pt idx="46">
                  <c:v>-17621</c:v>
                </c:pt>
                <c:pt idx="47">
                  <c:v>-17019</c:v>
                </c:pt>
                <c:pt idx="48">
                  <c:v>-17014</c:v>
                </c:pt>
                <c:pt idx="49">
                  <c:v>-16992</c:v>
                </c:pt>
                <c:pt idx="50">
                  <c:v>-252</c:v>
                </c:pt>
                <c:pt idx="51">
                  <c:v>-166</c:v>
                </c:pt>
                <c:pt idx="52">
                  <c:v>-159</c:v>
                </c:pt>
                <c:pt idx="53">
                  <c:v>-66</c:v>
                </c:pt>
                <c:pt idx="54">
                  <c:v>0</c:v>
                </c:pt>
                <c:pt idx="55">
                  <c:v>0</c:v>
                </c:pt>
                <c:pt idx="56">
                  <c:v>685</c:v>
                </c:pt>
                <c:pt idx="57">
                  <c:v>915</c:v>
                </c:pt>
                <c:pt idx="58">
                  <c:v>930</c:v>
                </c:pt>
                <c:pt idx="59">
                  <c:v>1011</c:v>
                </c:pt>
                <c:pt idx="60">
                  <c:v>1055</c:v>
                </c:pt>
                <c:pt idx="61">
                  <c:v>1541</c:v>
                </c:pt>
                <c:pt idx="62">
                  <c:v>1632</c:v>
                </c:pt>
                <c:pt idx="63">
                  <c:v>1703</c:v>
                </c:pt>
                <c:pt idx="64">
                  <c:v>1808</c:v>
                </c:pt>
                <c:pt idx="65">
                  <c:v>2368</c:v>
                </c:pt>
                <c:pt idx="66">
                  <c:v>2623</c:v>
                </c:pt>
                <c:pt idx="67">
                  <c:v>2696</c:v>
                </c:pt>
                <c:pt idx="68">
                  <c:v>2755</c:v>
                </c:pt>
                <c:pt idx="69">
                  <c:v>2755</c:v>
                </c:pt>
                <c:pt idx="70">
                  <c:v>3491</c:v>
                </c:pt>
                <c:pt idx="71">
                  <c:v>3687</c:v>
                </c:pt>
                <c:pt idx="72">
                  <c:v>4215</c:v>
                </c:pt>
                <c:pt idx="73">
                  <c:v>4350</c:v>
                </c:pt>
                <c:pt idx="74">
                  <c:v>5228</c:v>
                </c:pt>
                <c:pt idx="75">
                  <c:v>6182</c:v>
                </c:pt>
                <c:pt idx="76">
                  <c:v>6246</c:v>
                </c:pt>
                <c:pt idx="77">
                  <c:v>7114</c:v>
                </c:pt>
                <c:pt idx="78">
                  <c:v>7261</c:v>
                </c:pt>
                <c:pt idx="79">
                  <c:v>7777</c:v>
                </c:pt>
                <c:pt idx="80">
                  <c:v>7907</c:v>
                </c:pt>
                <c:pt idx="81">
                  <c:v>8203</c:v>
                </c:pt>
                <c:pt idx="82">
                  <c:v>8714</c:v>
                </c:pt>
                <c:pt idx="83">
                  <c:v>9957</c:v>
                </c:pt>
                <c:pt idx="84">
                  <c:v>10011</c:v>
                </c:pt>
                <c:pt idx="85">
                  <c:v>10620</c:v>
                </c:pt>
                <c:pt idx="86">
                  <c:v>11738</c:v>
                </c:pt>
                <c:pt idx="87">
                  <c:v>13154</c:v>
                </c:pt>
                <c:pt idx="88">
                  <c:v>14370</c:v>
                </c:pt>
                <c:pt idx="89">
                  <c:v>16751</c:v>
                </c:pt>
                <c:pt idx="90">
                  <c:v>17998</c:v>
                </c:pt>
                <c:pt idx="91">
                  <c:v>18761</c:v>
                </c:pt>
                <c:pt idx="92">
                  <c:v>18761.5</c:v>
                </c:pt>
                <c:pt idx="93">
                  <c:v>18864</c:v>
                </c:pt>
                <c:pt idx="94">
                  <c:v>19628</c:v>
                </c:pt>
                <c:pt idx="95">
                  <c:v>19637.5</c:v>
                </c:pt>
                <c:pt idx="96">
                  <c:v>19640</c:v>
                </c:pt>
                <c:pt idx="97">
                  <c:v>19720</c:v>
                </c:pt>
                <c:pt idx="98">
                  <c:v>19725</c:v>
                </c:pt>
                <c:pt idx="99">
                  <c:v>19752</c:v>
                </c:pt>
                <c:pt idx="100">
                  <c:v>20483.5</c:v>
                </c:pt>
                <c:pt idx="101">
                  <c:v>20677</c:v>
                </c:pt>
                <c:pt idx="102">
                  <c:v>21343</c:v>
                </c:pt>
                <c:pt idx="103">
                  <c:v>21399</c:v>
                </c:pt>
                <c:pt idx="104">
                  <c:v>21528</c:v>
                </c:pt>
                <c:pt idx="105">
                  <c:v>22443</c:v>
                </c:pt>
                <c:pt idx="106">
                  <c:v>23114</c:v>
                </c:pt>
                <c:pt idx="107">
                  <c:v>23114</c:v>
                </c:pt>
                <c:pt idx="108">
                  <c:v>23115</c:v>
                </c:pt>
                <c:pt idx="109">
                  <c:v>25107</c:v>
                </c:pt>
                <c:pt idx="110">
                  <c:v>25107.5</c:v>
                </c:pt>
                <c:pt idx="111">
                  <c:v>26925.5</c:v>
                </c:pt>
                <c:pt idx="112">
                  <c:v>27835.5</c:v>
                </c:pt>
                <c:pt idx="113">
                  <c:v>27869</c:v>
                </c:pt>
                <c:pt idx="114">
                  <c:v>29638</c:v>
                </c:pt>
              </c:numCache>
            </c:numRef>
          </c:xVal>
          <c:yVal>
            <c:numRef>
              <c:f>Active!$T$21:$T$951</c:f>
              <c:numCache>
                <c:formatCode>General</c:formatCode>
                <c:ptCount val="931"/>
                <c:pt idx="87">
                  <c:v>-2.8313979993981775E-2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AA-42A3-8DC6-C6CB0B05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367696"/>
        <c:axId val="1"/>
      </c:scatterChart>
      <c:valAx>
        <c:axId val="9323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113402061855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556701030927835E-2"/>
          <c:y val="0.9204921861831491"/>
          <c:w val="0.8999999235903372"/>
          <c:h val="5.85207283872124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0</xdr:row>
      <xdr:rowOff>0</xdr:rowOff>
    </xdr:from>
    <xdr:to>
      <xdr:col>17</xdr:col>
      <xdr:colOff>228599</xdr:colOff>
      <xdr:row>18</xdr:row>
      <xdr:rowOff>28574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2737A75-0913-EDE9-C45E-D50972501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114300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3797545-18E8-A9F7-2EE9-264F3DCCE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konkoly.hu/cgi-bin/IBVS?5741" TargetMode="External"/><Relationship Id="rId1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03" TargetMode="External"/><Relationship Id="rId1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806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konkoly.hu/cgi-bin/IBVS?5676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4"/>
  <sheetViews>
    <sheetView tabSelected="1" workbookViewId="0">
      <pane xSplit="14" ySplit="22" topLeftCell="O116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95" customHeight="1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79</v>
      </c>
    </row>
    <row r="2" spans="1:7" ht="12.95" customHeight="1" x14ac:dyDescent="0.2">
      <c r="A2" t="s">
        <v>25</v>
      </c>
      <c r="B2" s="11" t="s">
        <v>64</v>
      </c>
      <c r="C2" s="10" t="s">
        <v>70</v>
      </c>
    </row>
    <row r="3" spans="1:7" ht="12.95" customHeight="1" thickBot="1" x14ac:dyDescent="0.25">
      <c r="C3" s="9" t="s">
        <v>77</v>
      </c>
    </row>
    <row r="4" spans="1:7" ht="12.95" customHeight="1" thickTop="1" thickBot="1" x14ac:dyDescent="0.25">
      <c r="A4" s="6" t="s">
        <v>0</v>
      </c>
      <c r="C4" s="3">
        <v>44631.322999999997</v>
      </c>
      <c r="D4" s="4">
        <v>0.40765586999999998</v>
      </c>
    </row>
    <row r="5" spans="1:7" ht="12.95" customHeight="1" thickTop="1" x14ac:dyDescent="0.2"/>
    <row r="6" spans="1:7" ht="12.95" customHeight="1" x14ac:dyDescent="0.2">
      <c r="A6" s="6" t="s">
        <v>1</v>
      </c>
    </row>
    <row r="7" spans="1:7" ht="12.95" customHeight="1" x14ac:dyDescent="0.2">
      <c r="A7" t="s">
        <v>2</v>
      </c>
      <c r="C7">
        <f>+C4</f>
        <v>44631.322999999997</v>
      </c>
    </row>
    <row r="8" spans="1:7" ht="12.95" customHeight="1" x14ac:dyDescent="0.2">
      <c r="A8" t="s">
        <v>3</v>
      </c>
      <c r="C8">
        <f>+D4</f>
        <v>0.40765586999999998</v>
      </c>
    </row>
    <row r="9" spans="1:7" ht="12.95" customHeight="1" x14ac:dyDescent="0.2">
      <c r="A9" s="18" t="s">
        <v>81</v>
      </c>
      <c r="B9" s="16"/>
      <c r="C9" s="19">
        <v>-9.5</v>
      </c>
      <c r="D9" s="16" t="s">
        <v>82</v>
      </c>
      <c r="E9" s="16"/>
    </row>
    <row r="10" spans="1:7" ht="12.95" customHeight="1" thickBot="1" x14ac:dyDescent="0.25">
      <c r="A10" s="16"/>
      <c r="B10" s="16"/>
      <c r="C10" s="5" t="s">
        <v>21</v>
      </c>
      <c r="D10" s="5" t="s">
        <v>22</v>
      </c>
      <c r="E10" s="16"/>
    </row>
    <row r="11" spans="1:7" ht="12.95" customHeight="1" x14ac:dyDescent="0.2">
      <c r="A11" s="16" t="s">
        <v>16</v>
      </c>
      <c r="B11" s="16"/>
      <c r="C11" s="31">
        <f ca="1">INTERCEPT(INDIRECT($G$11):G991,INDIRECT($F$11):F991)</f>
        <v>-1.2040598769360094E-2</v>
      </c>
      <c r="D11" s="20"/>
      <c r="E11" s="16"/>
      <c r="F11" s="32" t="str">
        <f>"F"&amp;E19</f>
        <v>F108</v>
      </c>
      <c r="G11" s="9" t="str">
        <f>"G"&amp;E19</f>
        <v>G108</v>
      </c>
    </row>
    <row r="12" spans="1:7" ht="12.95" customHeight="1" x14ac:dyDescent="0.2">
      <c r="A12" s="16" t="s">
        <v>17</v>
      </c>
      <c r="B12" s="16"/>
      <c r="C12" s="31">
        <f ca="1">SLOPE(INDIRECT($G$11):G991,INDIRECT($F$11):F991)</f>
        <v>5.4915177950098871E-7</v>
      </c>
      <c r="D12" s="20"/>
      <c r="E12" s="16"/>
    </row>
    <row r="13" spans="1:7" ht="12.95" customHeight="1" x14ac:dyDescent="0.2">
      <c r="A13" s="16" t="s">
        <v>20</v>
      </c>
      <c r="B13" s="16"/>
      <c r="C13" s="20" t="s">
        <v>14</v>
      </c>
      <c r="D13" s="23" t="s">
        <v>89</v>
      </c>
      <c r="E13" s="19">
        <v>1</v>
      </c>
    </row>
    <row r="14" spans="1:7" ht="12.95" customHeight="1" x14ac:dyDescent="0.2">
      <c r="A14" s="16"/>
      <c r="B14" s="16"/>
      <c r="C14" s="16"/>
      <c r="D14" s="23" t="s">
        <v>83</v>
      </c>
      <c r="E14" s="24">
        <f ca="1">NOW()+15018.5+$C$9/24</f>
        <v>60360.747344097217</v>
      </c>
    </row>
    <row r="15" spans="1:7" ht="12.95" customHeight="1" x14ac:dyDescent="0.2">
      <c r="A15" s="21" t="s">
        <v>18</v>
      </c>
      <c r="B15" s="16"/>
      <c r="C15" s="22">
        <f ca="1">(C7+C11)+(C8+C12)*INT(MAX(F21:F3532))</f>
        <v>56713.431910221669</v>
      </c>
      <c r="D15" s="23" t="s">
        <v>90</v>
      </c>
      <c r="E15" s="24">
        <f ca="1">ROUND(2*(E14-$C$7)/$C$8,0)/2+E13</f>
        <v>38586</v>
      </c>
    </row>
    <row r="16" spans="1:7" ht="12.95" customHeight="1" x14ac:dyDescent="0.2">
      <c r="A16" s="25" t="s">
        <v>4</v>
      </c>
      <c r="B16" s="16"/>
      <c r="C16" s="26">
        <f ca="1">+C8+C12</f>
        <v>0.40765641915177947</v>
      </c>
      <c r="D16" s="23" t="s">
        <v>84</v>
      </c>
      <c r="E16" s="9">
        <f ca="1">ROUND(2*(E14-$C$15)/$C$16,0)/2+E13</f>
        <v>8948</v>
      </c>
    </row>
    <row r="17" spans="1:20" ht="12.95" customHeight="1" thickBot="1" x14ac:dyDescent="0.25">
      <c r="A17" s="23" t="s">
        <v>78</v>
      </c>
      <c r="B17" s="16"/>
      <c r="C17" s="16">
        <f>COUNT(C21:C2190)</f>
        <v>115</v>
      </c>
      <c r="D17" s="23" t="s">
        <v>85</v>
      </c>
      <c r="E17" s="27">
        <f ca="1">+$C$15+$C$16*E16-15018.5-$C$9/24</f>
        <v>45343.037382125127</v>
      </c>
    </row>
    <row r="18" spans="1:20" ht="12.95" customHeight="1" thickTop="1" thickBot="1" x14ac:dyDescent="0.25">
      <c r="A18" s="25" t="s">
        <v>5</v>
      </c>
      <c r="B18" s="16"/>
      <c r="C18" s="28">
        <f ca="1">+C15</f>
        <v>56713.431910221669</v>
      </c>
      <c r="D18" s="29">
        <f ca="1">+C16</f>
        <v>0.40765641915177947</v>
      </c>
      <c r="E18" s="30" t="s">
        <v>86</v>
      </c>
    </row>
    <row r="19" spans="1:20" ht="12.95" customHeight="1" thickTop="1" x14ac:dyDescent="0.2">
      <c r="A19" s="33" t="s">
        <v>91</v>
      </c>
      <c r="E19" s="34">
        <v>108</v>
      </c>
    </row>
    <row r="20" spans="1:20" ht="12.95" customHeight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483</v>
      </c>
      <c r="J20" s="8" t="s">
        <v>95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  <c r="T20" s="67" t="s">
        <v>484</v>
      </c>
    </row>
    <row r="21" spans="1:20" ht="12.95" customHeight="1" x14ac:dyDescent="0.2">
      <c r="A21" s="12" t="s">
        <v>71</v>
      </c>
      <c r="B21" s="20"/>
      <c r="C21" s="17">
        <v>29639.360000000001</v>
      </c>
      <c r="D21" s="17"/>
      <c r="E21">
        <f t="shared" ref="E21:E52" si="0">+(C21-C$7)/C$8</f>
        <v>-36776.026308660774</v>
      </c>
      <c r="F21">
        <f t="shared" ref="F21:F52" si="1">ROUND(2*E21,0)/2</f>
        <v>-36776</v>
      </c>
      <c r="G21">
        <f t="shared" ref="G21:G52" si="2">+C21-(C$7+F21*C$8)</f>
        <v>-1.0724879997724202E-2</v>
      </c>
      <c r="N21">
        <f>G21</f>
        <v>-1.0724879997724202E-2</v>
      </c>
      <c r="Q21" s="2">
        <f t="shared" ref="Q21:Q52" si="3">+C21-15018.5</f>
        <v>14620.86</v>
      </c>
    </row>
    <row r="22" spans="1:20" ht="12.95" customHeight="1" x14ac:dyDescent="0.2">
      <c r="A22" s="12" t="s">
        <v>71</v>
      </c>
      <c r="B22" s="20"/>
      <c r="C22" s="17">
        <v>29646.27</v>
      </c>
      <c r="D22" s="17"/>
      <c r="E22">
        <f t="shared" si="0"/>
        <v>-36759.075737091676</v>
      </c>
      <c r="F22">
        <f t="shared" si="1"/>
        <v>-36759</v>
      </c>
      <c r="G22">
        <f t="shared" si="2"/>
        <v>-3.0874669999320759E-2</v>
      </c>
      <c r="N22">
        <f>G22</f>
        <v>-3.0874669999320759E-2</v>
      </c>
      <c r="Q22" s="2">
        <f t="shared" si="3"/>
        <v>14627.77</v>
      </c>
    </row>
    <row r="23" spans="1:20" ht="12.95" customHeight="1" x14ac:dyDescent="0.2">
      <c r="A23" s="12" t="s">
        <v>71</v>
      </c>
      <c r="B23" s="20"/>
      <c r="C23" s="17">
        <v>29730.25</v>
      </c>
      <c r="D23" s="17"/>
      <c r="E23">
        <f t="shared" si="0"/>
        <v>-36553.068645865438</v>
      </c>
      <c r="F23">
        <f t="shared" si="1"/>
        <v>-36553</v>
      </c>
      <c r="G23">
        <f t="shared" si="2"/>
        <v>-2.798388999508461E-2</v>
      </c>
      <c r="N23">
        <f>G23</f>
        <v>-2.798388999508461E-2</v>
      </c>
      <c r="Q23" s="2">
        <f t="shared" si="3"/>
        <v>14711.75</v>
      </c>
    </row>
    <row r="24" spans="1:20" ht="12.95" customHeight="1" x14ac:dyDescent="0.2">
      <c r="A24" s="64" t="s">
        <v>116</v>
      </c>
      <c r="B24" s="66" t="s">
        <v>66</v>
      </c>
      <c r="C24" s="65">
        <v>29797.19</v>
      </c>
      <c r="D24" s="17"/>
      <c r="E24">
        <f t="shared" si="0"/>
        <v>-36388.861516945653</v>
      </c>
      <c r="F24">
        <f t="shared" si="1"/>
        <v>-36389</v>
      </c>
      <c r="G24">
        <f t="shared" si="2"/>
        <v>5.6453430002875393E-2</v>
      </c>
      <c r="N24">
        <f>G24</f>
        <v>5.6453430002875393E-2</v>
      </c>
      <c r="O24">
        <f ca="1">+C$11+C$12*$F24</f>
        <v>-3.2023682873621576E-2</v>
      </c>
      <c r="Q24" s="2">
        <f t="shared" si="3"/>
        <v>14778.689999999999</v>
      </c>
    </row>
    <row r="25" spans="1:20" ht="12.95" customHeight="1" x14ac:dyDescent="0.2">
      <c r="A25" s="12" t="s">
        <v>71</v>
      </c>
      <c r="B25" s="20"/>
      <c r="C25" s="17">
        <v>29996.47</v>
      </c>
      <c r="D25" s="17"/>
      <c r="E25">
        <f t="shared" si="0"/>
        <v>-35900.017826310206</v>
      </c>
      <c r="F25">
        <f t="shared" si="1"/>
        <v>-35900</v>
      </c>
      <c r="G25">
        <f t="shared" si="2"/>
        <v>-7.2669999972276855E-3</v>
      </c>
      <c r="N25">
        <f t="shared" ref="N25:N70" si="4">G25</f>
        <v>-7.2669999972276855E-3</v>
      </c>
      <c r="Q25" s="2">
        <f t="shared" si="3"/>
        <v>14977.970000000001</v>
      </c>
    </row>
    <row r="26" spans="1:20" ht="12.95" customHeight="1" x14ac:dyDescent="0.2">
      <c r="A26" s="12" t="s">
        <v>71</v>
      </c>
      <c r="B26" s="20"/>
      <c r="C26" s="17">
        <v>30000.54</v>
      </c>
      <c r="D26" s="17"/>
      <c r="E26">
        <f t="shared" si="0"/>
        <v>-35890.03391512551</v>
      </c>
      <c r="F26">
        <f t="shared" si="1"/>
        <v>-35890</v>
      </c>
      <c r="G26">
        <f t="shared" si="2"/>
        <v>-1.3825699996232288E-2</v>
      </c>
      <c r="N26">
        <f t="shared" si="4"/>
        <v>-1.3825699996232288E-2</v>
      </c>
      <c r="Q26" s="2">
        <f t="shared" si="3"/>
        <v>14982.04</v>
      </c>
    </row>
    <row r="27" spans="1:20" ht="12.95" customHeight="1" x14ac:dyDescent="0.2">
      <c r="A27" s="12" t="s">
        <v>72</v>
      </c>
      <c r="B27" s="20"/>
      <c r="C27" s="17">
        <v>30025.395</v>
      </c>
      <c r="D27" s="17"/>
      <c r="E27">
        <f t="shared" si="0"/>
        <v>-35829.063371514792</v>
      </c>
      <c r="F27">
        <f t="shared" si="1"/>
        <v>-35829</v>
      </c>
      <c r="G27">
        <f t="shared" si="2"/>
        <v>-2.5833769996097544E-2</v>
      </c>
      <c r="N27">
        <f t="shared" si="4"/>
        <v>-2.5833769996097544E-2</v>
      </c>
      <c r="Q27" s="2">
        <f t="shared" si="3"/>
        <v>15006.895</v>
      </c>
    </row>
    <row r="28" spans="1:20" ht="12.95" customHeight="1" x14ac:dyDescent="0.2">
      <c r="A28" s="12" t="s">
        <v>71</v>
      </c>
      <c r="B28" s="20"/>
      <c r="C28" s="17">
        <v>30041.31</v>
      </c>
      <c r="D28" s="17"/>
      <c r="E28">
        <f t="shared" si="0"/>
        <v>-35790.023089818373</v>
      </c>
      <c r="F28">
        <f t="shared" si="1"/>
        <v>-35790</v>
      </c>
      <c r="G28">
        <f t="shared" si="2"/>
        <v>-9.4126999938453082E-3</v>
      </c>
      <c r="N28">
        <f t="shared" si="4"/>
        <v>-9.4126999938453082E-3</v>
      </c>
      <c r="Q28" s="2">
        <f t="shared" si="3"/>
        <v>15022.810000000001</v>
      </c>
    </row>
    <row r="29" spans="1:20" ht="12.95" customHeight="1" x14ac:dyDescent="0.2">
      <c r="A29" s="12" t="s">
        <v>72</v>
      </c>
      <c r="B29" s="20"/>
      <c r="C29" s="17">
        <v>30072.275000000001</v>
      </c>
      <c r="D29" s="17"/>
      <c r="E29">
        <f t="shared" si="0"/>
        <v>-35714.064414183456</v>
      </c>
      <c r="F29">
        <f t="shared" si="1"/>
        <v>-35714</v>
      </c>
      <c r="G29">
        <f t="shared" si="2"/>
        <v>-2.6258819998474792E-2</v>
      </c>
      <c r="N29">
        <f t="shared" si="4"/>
        <v>-2.6258819998474792E-2</v>
      </c>
      <c r="Q29" s="2">
        <f t="shared" si="3"/>
        <v>15053.775000000001</v>
      </c>
    </row>
    <row r="30" spans="1:20" ht="12.95" customHeight="1" x14ac:dyDescent="0.2">
      <c r="A30" s="12" t="s">
        <v>72</v>
      </c>
      <c r="B30" s="20"/>
      <c r="C30" s="17">
        <v>30076.35</v>
      </c>
      <c r="D30" s="17"/>
      <c r="E30">
        <f t="shared" si="0"/>
        <v>-35704.068237751606</v>
      </c>
      <c r="F30">
        <f t="shared" si="1"/>
        <v>-35704</v>
      </c>
      <c r="G30">
        <f t="shared" si="2"/>
        <v>-2.7817520000098739E-2</v>
      </c>
      <c r="N30">
        <f t="shared" si="4"/>
        <v>-2.7817520000098739E-2</v>
      </c>
      <c r="Q30" s="2">
        <f t="shared" si="3"/>
        <v>15057.849999999999</v>
      </c>
    </row>
    <row r="31" spans="1:20" ht="12.95" customHeight="1" x14ac:dyDescent="0.2">
      <c r="A31" s="12" t="s">
        <v>72</v>
      </c>
      <c r="B31" s="20"/>
      <c r="C31" s="17">
        <v>30078.395</v>
      </c>
      <c r="D31" s="17"/>
      <c r="E31">
        <f t="shared" si="0"/>
        <v>-35699.051751664942</v>
      </c>
      <c r="F31">
        <f t="shared" si="1"/>
        <v>-35699</v>
      </c>
      <c r="G31">
        <f t="shared" si="2"/>
        <v>-2.1096869997563772E-2</v>
      </c>
      <c r="N31">
        <f t="shared" si="4"/>
        <v>-2.1096869997563772E-2</v>
      </c>
      <c r="Q31" s="2">
        <f t="shared" si="3"/>
        <v>15059.895</v>
      </c>
    </row>
    <row r="32" spans="1:20" ht="12.95" customHeight="1" x14ac:dyDescent="0.2">
      <c r="A32" s="12" t="s">
        <v>71</v>
      </c>
      <c r="B32" s="20"/>
      <c r="C32" s="17">
        <v>30085.31</v>
      </c>
      <c r="D32" s="17"/>
      <c r="E32">
        <f t="shared" si="0"/>
        <v>-35682.088914848682</v>
      </c>
      <c r="F32">
        <f t="shared" si="1"/>
        <v>-35682</v>
      </c>
      <c r="G32">
        <f t="shared" si="2"/>
        <v>-3.6246659994503716E-2</v>
      </c>
      <c r="N32">
        <f t="shared" si="4"/>
        <v>-3.6246659994503716E-2</v>
      </c>
      <c r="Q32" s="2">
        <f t="shared" si="3"/>
        <v>15066.810000000001</v>
      </c>
    </row>
    <row r="33" spans="1:17" ht="12.95" customHeight="1" x14ac:dyDescent="0.2">
      <c r="A33" s="12" t="s">
        <v>71</v>
      </c>
      <c r="B33" s="20"/>
      <c r="C33" s="17">
        <v>30101.24</v>
      </c>
      <c r="D33" s="17"/>
      <c r="E33">
        <f t="shared" si="0"/>
        <v>-35643.011837410791</v>
      </c>
      <c r="F33">
        <f t="shared" si="1"/>
        <v>-35643</v>
      </c>
      <c r="G33">
        <f t="shared" si="2"/>
        <v>-4.8255899964715354E-3</v>
      </c>
      <c r="N33">
        <f t="shared" si="4"/>
        <v>-4.8255899964715354E-3</v>
      </c>
      <c r="Q33" s="2">
        <f t="shared" si="3"/>
        <v>15082.740000000002</v>
      </c>
    </row>
    <row r="34" spans="1:17" ht="12.95" customHeight="1" x14ac:dyDescent="0.2">
      <c r="A34" s="12" t="s">
        <v>71</v>
      </c>
      <c r="B34" s="20"/>
      <c r="C34" s="17">
        <v>30103.29</v>
      </c>
      <c r="D34" s="17"/>
      <c r="E34">
        <f t="shared" si="0"/>
        <v>-35637.98308607698</v>
      </c>
      <c r="F34">
        <f t="shared" si="1"/>
        <v>-35638</v>
      </c>
      <c r="G34">
        <f t="shared" si="2"/>
        <v>6.8950600034440868E-3</v>
      </c>
      <c r="N34">
        <f t="shared" si="4"/>
        <v>6.8950600034440868E-3</v>
      </c>
      <c r="Q34" s="2">
        <f t="shared" si="3"/>
        <v>15084.79</v>
      </c>
    </row>
    <row r="35" spans="1:17" ht="12.95" customHeight="1" x14ac:dyDescent="0.2">
      <c r="A35" s="12" t="s">
        <v>73</v>
      </c>
      <c r="B35" s="20"/>
      <c r="C35" s="17">
        <v>30110.1973</v>
      </c>
      <c r="D35" s="17"/>
      <c r="E35">
        <f t="shared" si="0"/>
        <v>-35621.039137741347</v>
      </c>
      <c r="F35">
        <f t="shared" si="1"/>
        <v>-35621</v>
      </c>
      <c r="G35">
        <f t="shared" si="2"/>
        <v>-1.595472999906633E-2</v>
      </c>
      <c r="N35">
        <f t="shared" si="4"/>
        <v>-1.595472999906633E-2</v>
      </c>
      <c r="Q35" s="2">
        <f t="shared" si="3"/>
        <v>15091.6973</v>
      </c>
    </row>
    <row r="36" spans="1:17" ht="12.95" customHeight="1" x14ac:dyDescent="0.2">
      <c r="A36" s="12" t="s">
        <v>71</v>
      </c>
      <c r="B36" s="20"/>
      <c r="C36" s="17">
        <v>30110.2</v>
      </c>
      <c r="D36" s="17"/>
      <c r="E36">
        <f t="shared" si="0"/>
        <v>-35621.032514507875</v>
      </c>
      <c r="F36">
        <f t="shared" si="1"/>
        <v>-35621</v>
      </c>
      <c r="G36">
        <f t="shared" si="2"/>
        <v>-1.325472999815247E-2</v>
      </c>
      <c r="N36">
        <f t="shared" si="4"/>
        <v>-1.325472999815247E-2</v>
      </c>
      <c r="Q36" s="2">
        <f t="shared" si="3"/>
        <v>15091.7</v>
      </c>
    </row>
    <row r="37" spans="1:17" ht="12.95" customHeight="1" x14ac:dyDescent="0.2">
      <c r="A37" s="12" t="s">
        <v>71</v>
      </c>
      <c r="B37" s="20"/>
      <c r="C37" s="17">
        <v>30314.43</v>
      </c>
      <c r="D37" s="17"/>
      <c r="E37">
        <f t="shared" si="0"/>
        <v>-35120.046229188352</v>
      </c>
      <c r="F37">
        <f t="shared" si="1"/>
        <v>-35120</v>
      </c>
      <c r="G37">
        <f t="shared" si="2"/>
        <v>-1.884559999598423E-2</v>
      </c>
      <c r="N37">
        <f t="shared" si="4"/>
        <v>-1.884559999598423E-2</v>
      </c>
      <c r="Q37" s="2">
        <f t="shared" si="3"/>
        <v>15295.93</v>
      </c>
    </row>
    <row r="38" spans="1:17" ht="12.95" customHeight="1" x14ac:dyDescent="0.2">
      <c r="A38" s="12" t="s">
        <v>71</v>
      </c>
      <c r="B38" s="20"/>
      <c r="C38" s="17">
        <v>30345.41</v>
      </c>
      <c r="D38" s="17"/>
      <c r="E38">
        <f t="shared" si="0"/>
        <v>-35044.050757811972</v>
      </c>
      <c r="F38">
        <f t="shared" si="1"/>
        <v>-35044</v>
      </c>
      <c r="G38">
        <f t="shared" si="2"/>
        <v>-2.0691719997557811E-2</v>
      </c>
      <c r="N38">
        <f t="shared" si="4"/>
        <v>-2.0691719997557811E-2</v>
      </c>
      <c r="Q38" s="2">
        <f t="shared" si="3"/>
        <v>15326.91</v>
      </c>
    </row>
    <row r="39" spans="1:17" ht="12.95" customHeight="1" x14ac:dyDescent="0.2">
      <c r="A39" s="12" t="s">
        <v>71</v>
      </c>
      <c r="B39" s="20"/>
      <c r="C39" s="17">
        <v>30351.53</v>
      </c>
      <c r="D39" s="17"/>
      <c r="E39">
        <f t="shared" si="0"/>
        <v>-35029.038095293457</v>
      </c>
      <c r="F39">
        <f t="shared" si="1"/>
        <v>-35029</v>
      </c>
      <c r="G39">
        <f t="shared" si="2"/>
        <v>-1.5529769996646792E-2</v>
      </c>
      <c r="N39">
        <f t="shared" si="4"/>
        <v>-1.5529769996646792E-2</v>
      </c>
      <c r="Q39" s="2">
        <f t="shared" si="3"/>
        <v>15333.029999999999</v>
      </c>
    </row>
    <row r="40" spans="1:17" ht="12.95" customHeight="1" x14ac:dyDescent="0.2">
      <c r="A40" s="12" t="s">
        <v>71</v>
      </c>
      <c r="B40" s="20"/>
      <c r="C40" s="17">
        <v>30352.33</v>
      </c>
      <c r="D40" s="17"/>
      <c r="E40">
        <f t="shared" si="0"/>
        <v>-35027.075655748551</v>
      </c>
      <c r="F40">
        <f t="shared" si="1"/>
        <v>-35027</v>
      </c>
      <c r="G40">
        <f t="shared" si="2"/>
        <v>-3.0841509993479121E-2</v>
      </c>
      <c r="N40">
        <f t="shared" si="4"/>
        <v>-3.0841509993479121E-2</v>
      </c>
      <c r="Q40" s="2">
        <f t="shared" si="3"/>
        <v>15333.830000000002</v>
      </c>
    </row>
    <row r="41" spans="1:17" ht="12.95" customHeight="1" x14ac:dyDescent="0.2">
      <c r="A41" s="12" t="s">
        <v>71</v>
      </c>
      <c r="B41" s="20"/>
      <c r="C41" s="17">
        <v>30465.25</v>
      </c>
      <c r="D41" s="17"/>
      <c r="E41">
        <f t="shared" si="0"/>
        <v>-34750.077313985443</v>
      </c>
      <c r="F41">
        <f t="shared" si="1"/>
        <v>-34750</v>
      </c>
      <c r="G41">
        <f t="shared" si="2"/>
        <v>-3.1517499999608845E-2</v>
      </c>
      <c r="N41">
        <f t="shared" si="4"/>
        <v>-3.1517499999608845E-2</v>
      </c>
      <c r="Q41" s="2">
        <f t="shared" si="3"/>
        <v>15446.75</v>
      </c>
    </row>
    <row r="42" spans="1:17" ht="12.95" customHeight="1" x14ac:dyDescent="0.2">
      <c r="A42" s="12" t="s">
        <v>71</v>
      </c>
      <c r="B42" s="20"/>
      <c r="C42" s="17">
        <v>30483.200000000001</v>
      </c>
      <c r="D42" s="17"/>
      <c r="E42">
        <f t="shared" si="0"/>
        <v>-34706.045076696668</v>
      </c>
      <c r="F42">
        <f t="shared" si="1"/>
        <v>-34706</v>
      </c>
      <c r="G42">
        <f t="shared" si="2"/>
        <v>-1.837577999685891E-2</v>
      </c>
      <c r="N42">
        <f t="shared" si="4"/>
        <v>-1.837577999685891E-2</v>
      </c>
      <c r="Q42" s="2">
        <f t="shared" si="3"/>
        <v>15464.7</v>
      </c>
    </row>
    <row r="43" spans="1:17" ht="12.95" customHeight="1" x14ac:dyDescent="0.2">
      <c r="A43" s="12" t="s">
        <v>71</v>
      </c>
      <c r="B43" s="20"/>
      <c r="C43" s="17">
        <v>30494.21</v>
      </c>
      <c r="D43" s="17"/>
      <c r="E43">
        <f t="shared" si="0"/>
        <v>-34679.03700245994</v>
      </c>
      <c r="F43">
        <f t="shared" si="1"/>
        <v>-34679</v>
      </c>
      <c r="G43">
        <f t="shared" si="2"/>
        <v>-1.5084269998624222E-2</v>
      </c>
      <c r="N43">
        <f t="shared" si="4"/>
        <v>-1.5084269998624222E-2</v>
      </c>
      <c r="Q43" s="2">
        <f t="shared" si="3"/>
        <v>15475.71</v>
      </c>
    </row>
    <row r="44" spans="1:17" ht="12.95" customHeight="1" x14ac:dyDescent="0.2">
      <c r="A44" s="12" t="s">
        <v>72</v>
      </c>
      <c r="B44" s="20"/>
      <c r="C44" s="17">
        <v>30731.45</v>
      </c>
      <c r="D44" s="17"/>
      <c r="E44">
        <f t="shared" si="0"/>
        <v>-34097.075555418829</v>
      </c>
      <c r="F44">
        <f t="shared" si="1"/>
        <v>-34097</v>
      </c>
      <c r="G44">
        <f t="shared" si="2"/>
        <v>-3.0800609998550499E-2</v>
      </c>
      <c r="N44">
        <f t="shared" si="4"/>
        <v>-3.0800609998550499E-2</v>
      </c>
      <c r="Q44" s="2">
        <f t="shared" si="3"/>
        <v>15712.95</v>
      </c>
    </row>
    <row r="45" spans="1:17" ht="12.95" customHeight="1" x14ac:dyDescent="0.2">
      <c r="A45" s="12" t="s">
        <v>72</v>
      </c>
      <c r="B45" s="20"/>
      <c r="C45" s="17">
        <v>31142.37</v>
      </c>
      <c r="D45" s="17"/>
      <c r="E45">
        <f t="shared" si="0"/>
        <v>-33089.068483179202</v>
      </c>
      <c r="F45">
        <f t="shared" si="1"/>
        <v>-33089</v>
      </c>
      <c r="G45">
        <f t="shared" si="2"/>
        <v>-2.7917569997953251E-2</v>
      </c>
      <c r="N45">
        <f t="shared" si="4"/>
        <v>-2.7917569997953251E-2</v>
      </c>
      <c r="Q45" s="2">
        <f t="shared" si="3"/>
        <v>16123.869999999999</v>
      </c>
    </row>
    <row r="46" spans="1:17" ht="12.95" customHeight="1" x14ac:dyDescent="0.2">
      <c r="A46" s="12" t="s">
        <v>72</v>
      </c>
      <c r="B46" s="20"/>
      <c r="C46" s="17">
        <v>31144.42</v>
      </c>
      <c r="D46" s="17"/>
      <c r="E46">
        <f t="shared" si="0"/>
        <v>-33084.039731845391</v>
      </c>
      <c r="F46">
        <f t="shared" si="1"/>
        <v>-33084</v>
      </c>
      <c r="G46">
        <f t="shared" si="2"/>
        <v>-1.6196919998037629E-2</v>
      </c>
      <c r="N46">
        <f t="shared" si="4"/>
        <v>-1.6196919998037629E-2</v>
      </c>
      <c r="Q46" s="2">
        <f t="shared" si="3"/>
        <v>16125.919999999998</v>
      </c>
    </row>
    <row r="47" spans="1:17" ht="12.95" customHeight="1" x14ac:dyDescent="0.2">
      <c r="A47" s="12" t="s">
        <v>72</v>
      </c>
      <c r="B47" s="20"/>
      <c r="C47" s="17">
        <v>32887.561999999998</v>
      </c>
      <c r="D47" s="17"/>
      <c r="E47">
        <f t="shared" si="0"/>
        <v>-28808.026240367886</v>
      </c>
      <c r="F47">
        <f t="shared" si="1"/>
        <v>-28808</v>
      </c>
      <c r="G47">
        <f t="shared" si="2"/>
        <v>-1.0697040001105051E-2</v>
      </c>
      <c r="N47">
        <f t="shared" si="4"/>
        <v>-1.0697040001105051E-2</v>
      </c>
      <c r="Q47" s="2">
        <f t="shared" si="3"/>
        <v>17869.061999999998</v>
      </c>
    </row>
    <row r="48" spans="1:17" ht="12.95" customHeight="1" x14ac:dyDescent="0.2">
      <c r="A48" s="12" t="s">
        <v>73</v>
      </c>
      <c r="B48" s="20"/>
      <c r="C48" s="17">
        <v>32963.796217000003</v>
      </c>
      <c r="D48" s="17"/>
      <c r="E48">
        <f t="shared" si="0"/>
        <v>-28621.019937723438</v>
      </c>
      <c r="F48">
        <f t="shared" si="1"/>
        <v>-28621</v>
      </c>
      <c r="G48">
        <f t="shared" si="2"/>
        <v>-8.1277299977955408E-3</v>
      </c>
      <c r="N48">
        <f t="shared" si="4"/>
        <v>-8.1277299977955408E-3</v>
      </c>
      <c r="Q48" s="2">
        <f t="shared" si="3"/>
        <v>17945.296217000003</v>
      </c>
    </row>
    <row r="49" spans="1:17" ht="12.95" customHeight="1" x14ac:dyDescent="0.2">
      <c r="A49" s="12" t="s">
        <v>72</v>
      </c>
      <c r="B49" s="20"/>
      <c r="C49" s="17">
        <v>33294.411999999997</v>
      </c>
      <c r="D49" s="17"/>
      <c r="E49">
        <f t="shared" si="0"/>
        <v>-27810.003079312952</v>
      </c>
      <c r="F49">
        <f t="shared" si="1"/>
        <v>-27810</v>
      </c>
      <c r="G49">
        <f t="shared" si="2"/>
        <v>-1.2552999978652224E-3</v>
      </c>
      <c r="N49">
        <f t="shared" si="4"/>
        <v>-1.2552999978652224E-3</v>
      </c>
      <c r="Q49" s="2">
        <f t="shared" si="3"/>
        <v>18275.911999999997</v>
      </c>
    </row>
    <row r="50" spans="1:17" ht="12.95" customHeight="1" x14ac:dyDescent="0.2">
      <c r="A50" s="12" t="s">
        <v>72</v>
      </c>
      <c r="B50" s="20"/>
      <c r="C50" s="17">
        <v>33327.440000000002</v>
      </c>
      <c r="D50" s="17"/>
      <c r="E50">
        <f t="shared" si="0"/>
        <v>-27728.983762701602</v>
      </c>
      <c r="F50">
        <f t="shared" si="1"/>
        <v>-27729</v>
      </c>
      <c r="G50">
        <f t="shared" si="2"/>
        <v>6.6192300073453225E-3</v>
      </c>
      <c r="N50">
        <f t="shared" si="4"/>
        <v>6.6192300073453225E-3</v>
      </c>
      <c r="Q50" s="2">
        <f t="shared" si="3"/>
        <v>18308.940000000002</v>
      </c>
    </row>
    <row r="51" spans="1:17" ht="12.95" customHeight="1" x14ac:dyDescent="0.2">
      <c r="A51" s="12" t="s">
        <v>72</v>
      </c>
      <c r="B51" s="20"/>
      <c r="C51" s="17">
        <v>33705.315000000002</v>
      </c>
      <c r="D51" s="17"/>
      <c r="E51">
        <f t="shared" si="0"/>
        <v>-26802.037708913635</v>
      </c>
      <c r="F51">
        <f t="shared" si="1"/>
        <v>-26802</v>
      </c>
      <c r="G51">
        <f t="shared" si="2"/>
        <v>-1.5372259993455373E-2</v>
      </c>
      <c r="N51">
        <f t="shared" si="4"/>
        <v>-1.5372259993455373E-2</v>
      </c>
      <c r="Q51" s="2">
        <f t="shared" si="3"/>
        <v>18686.815000000002</v>
      </c>
    </row>
    <row r="52" spans="1:17" ht="12.95" customHeight="1" x14ac:dyDescent="0.2">
      <c r="A52" s="12" t="s">
        <v>72</v>
      </c>
      <c r="B52" s="20"/>
      <c r="C52" s="17">
        <v>33709.404999999999</v>
      </c>
      <c r="D52" s="17"/>
      <c r="E52">
        <f t="shared" si="0"/>
        <v>-26792.004736740328</v>
      </c>
      <c r="F52">
        <f t="shared" si="1"/>
        <v>-26792</v>
      </c>
      <c r="G52">
        <f t="shared" si="2"/>
        <v>-1.9309600029373541E-3</v>
      </c>
      <c r="N52">
        <f t="shared" si="4"/>
        <v>-1.9309600029373541E-3</v>
      </c>
      <c r="Q52" s="2">
        <f t="shared" si="3"/>
        <v>18690.904999999999</v>
      </c>
    </row>
    <row r="53" spans="1:17" ht="12.95" customHeight="1" x14ac:dyDescent="0.2">
      <c r="A53" s="12" t="s">
        <v>72</v>
      </c>
      <c r="B53" s="20"/>
      <c r="C53" s="17">
        <v>34085.269999999997</v>
      </c>
      <c r="D53" s="17"/>
      <c r="E53">
        <f t="shared" ref="E53:E84" si="5">+(C53-C$7)/C$8</f>
        <v>-25869.989312308935</v>
      </c>
      <c r="F53">
        <f t="shared" ref="F53:F84" si="6">ROUND(2*E53,0)/2</f>
        <v>-25870</v>
      </c>
      <c r="G53">
        <f t="shared" ref="G53:G84" si="7">+C53-(C$7+F53*C$8)</f>
        <v>4.3568999972194433E-3</v>
      </c>
      <c r="N53">
        <f t="shared" si="4"/>
        <v>4.3568999972194433E-3</v>
      </c>
      <c r="Q53" s="2">
        <f t="shared" ref="Q53:Q84" si="8">+C53-15018.5</f>
        <v>19066.769999999997</v>
      </c>
    </row>
    <row r="54" spans="1:17" ht="12.95" customHeight="1" x14ac:dyDescent="0.2">
      <c r="A54" s="12" t="s">
        <v>72</v>
      </c>
      <c r="B54" s="20"/>
      <c r="C54" s="17">
        <v>34444.42</v>
      </c>
      <c r="D54" s="17"/>
      <c r="E54">
        <f t="shared" si="5"/>
        <v>-24988.976609118861</v>
      </c>
      <c r="F54">
        <f t="shared" si="6"/>
        <v>-24989</v>
      </c>
      <c r="G54">
        <f t="shared" si="7"/>
        <v>9.5354299992322922E-3</v>
      </c>
      <c r="N54">
        <f t="shared" si="4"/>
        <v>9.5354299992322922E-3</v>
      </c>
      <c r="Q54" s="2">
        <f t="shared" si="8"/>
        <v>19425.919999999998</v>
      </c>
    </row>
    <row r="55" spans="1:17" ht="12.95" customHeight="1" x14ac:dyDescent="0.2">
      <c r="A55" s="12" t="s">
        <v>72</v>
      </c>
      <c r="B55" s="20"/>
      <c r="C55" s="17">
        <v>34769.32</v>
      </c>
      <c r="D55" s="17"/>
      <c r="E55">
        <f t="shared" si="5"/>
        <v>-24191.980848944964</v>
      </c>
      <c r="F55">
        <f t="shared" si="6"/>
        <v>-24192</v>
      </c>
      <c r="G55">
        <f t="shared" si="7"/>
        <v>7.8070400049909949E-3</v>
      </c>
      <c r="N55">
        <f t="shared" si="4"/>
        <v>7.8070400049909949E-3</v>
      </c>
      <c r="Q55" s="2">
        <f t="shared" si="8"/>
        <v>19750.82</v>
      </c>
    </row>
    <row r="56" spans="1:17" ht="12.95" customHeight="1" x14ac:dyDescent="0.2">
      <c r="A56" s="12" t="s">
        <v>72</v>
      </c>
      <c r="B56" s="20"/>
      <c r="C56" s="17">
        <v>34773.39</v>
      </c>
      <c r="D56" s="17"/>
      <c r="E56">
        <f t="shared" si="5"/>
        <v>-24181.996937760268</v>
      </c>
      <c r="F56">
        <f t="shared" si="6"/>
        <v>-24182</v>
      </c>
      <c r="G56">
        <f t="shared" si="7"/>
        <v>1.2483400059863925E-3</v>
      </c>
      <c r="N56">
        <f t="shared" si="4"/>
        <v>1.2483400059863925E-3</v>
      </c>
      <c r="Q56" s="2">
        <f t="shared" si="8"/>
        <v>19754.89</v>
      </c>
    </row>
    <row r="57" spans="1:17" ht="12.95" customHeight="1" x14ac:dyDescent="0.2">
      <c r="A57" s="12" t="s">
        <v>73</v>
      </c>
      <c r="B57" s="20"/>
      <c r="C57" s="17">
        <v>34798.258806500002</v>
      </c>
      <c r="D57" s="17"/>
      <c r="E57">
        <f t="shared" si="5"/>
        <v>-24120.992526122573</v>
      </c>
      <c r="F57">
        <f t="shared" si="6"/>
        <v>-24121</v>
      </c>
      <c r="G57">
        <f t="shared" si="7"/>
        <v>3.0467700053122826E-3</v>
      </c>
      <c r="N57">
        <f t="shared" si="4"/>
        <v>3.0467700053122826E-3</v>
      </c>
      <c r="Q57" s="2">
        <f t="shared" si="8"/>
        <v>19779.758806500002</v>
      </c>
    </row>
    <row r="58" spans="1:17" ht="12.95" customHeight="1" x14ac:dyDescent="0.2">
      <c r="A58" s="12" t="s">
        <v>72</v>
      </c>
      <c r="B58" s="20"/>
      <c r="C58" s="17">
        <v>35131.32</v>
      </c>
      <c r="D58" s="17"/>
      <c r="E58">
        <f t="shared" si="5"/>
        <v>-23303.976954876176</v>
      </c>
      <c r="F58">
        <f t="shared" si="6"/>
        <v>-23304</v>
      </c>
      <c r="G58">
        <f t="shared" si="7"/>
        <v>9.3944800028111786E-3</v>
      </c>
      <c r="N58">
        <f t="shared" si="4"/>
        <v>9.3944800028111786E-3</v>
      </c>
      <c r="Q58" s="2">
        <f t="shared" si="8"/>
        <v>20112.82</v>
      </c>
    </row>
    <row r="59" spans="1:17" ht="12.95" customHeight="1" x14ac:dyDescent="0.2">
      <c r="A59" s="12" t="s">
        <v>72</v>
      </c>
      <c r="B59" s="20"/>
      <c r="C59" s="17">
        <v>35161.480000000003</v>
      </c>
      <c r="D59" s="17"/>
      <c r="E59">
        <f t="shared" si="5"/>
        <v>-23229.992984033306</v>
      </c>
      <c r="F59">
        <f t="shared" si="6"/>
        <v>-23230</v>
      </c>
      <c r="G59">
        <f t="shared" si="7"/>
        <v>2.8601000085473061E-3</v>
      </c>
      <c r="N59">
        <f t="shared" si="4"/>
        <v>2.8601000085473061E-3</v>
      </c>
      <c r="Q59" s="2">
        <f t="shared" si="8"/>
        <v>20142.980000000003</v>
      </c>
    </row>
    <row r="60" spans="1:17" ht="12.95" customHeight="1" x14ac:dyDescent="0.2">
      <c r="A60" s="12" t="s">
        <v>72</v>
      </c>
      <c r="B60" s="20"/>
      <c r="C60" s="17">
        <v>35164.339999999997</v>
      </c>
      <c r="D60" s="17"/>
      <c r="E60">
        <f t="shared" si="5"/>
        <v>-23222.977262660293</v>
      </c>
      <c r="F60">
        <f t="shared" si="6"/>
        <v>-23223</v>
      </c>
      <c r="G60">
        <f t="shared" si="7"/>
        <v>9.2690099991159514E-3</v>
      </c>
      <c r="N60">
        <f t="shared" si="4"/>
        <v>9.2690099991159514E-3</v>
      </c>
      <c r="Q60" s="2">
        <f t="shared" si="8"/>
        <v>20145.839999999997</v>
      </c>
    </row>
    <row r="61" spans="1:17" ht="12.95" customHeight="1" x14ac:dyDescent="0.2">
      <c r="A61" s="12" t="s">
        <v>72</v>
      </c>
      <c r="B61" s="20"/>
      <c r="C61" s="17">
        <v>35177.360000000001</v>
      </c>
      <c r="D61" s="17"/>
      <c r="E61">
        <f t="shared" si="5"/>
        <v>-23191.038559066983</v>
      </c>
      <c r="F61">
        <f t="shared" si="6"/>
        <v>-23191</v>
      </c>
      <c r="G61">
        <f t="shared" si="7"/>
        <v>-1.5718829992692918E-2</v>
      </c>
      <c r="N61">
        <f t="shared" si="4"/>
        <v>-1.5718829992692918E-2</v>
      </c>
      <c r="Q61" s="2">
        <f t="shared" si="8"/>
        <v>20158.86</v>
      </c>
    </row>
    <row r="62" spans="1:17" ht="12.95" customHeight="1" x14ac:dyDescent="0.2">
      <c r="A62" s="12" t="s">
        <v>72</v>
      </c>
      <c r="B62" s="20"/>
      <c r="C62" s="17">
        <v>35184.31</v>
      </c>
      <c r="D62" s="17"/>
      <c r="E62">
        <f t="shared" si="5"/>
        <v>-23173.989865520642</v>
      </c>
      <c r="F62">
        <f t="shared" si="6"/>
        <v>-23174</v>
      </c>
      <c r="G62">
        <f t="shared" si="7"/>
        <v>4.1313800029456615E-3</v>
      </c>
      <c r="N62">
        <f t="shared" si="4"/>
        <v>4.1313800029456615E-3</v>
      </c>
      <c r="Q62" s="2">
        <f t="shared" si="8"/>
        <v>20165.809999999998</v>
      </c>
    </row>
    <row r="63" spans="1:17" ht="12.95" customHeight="1" x14ac:dyDescent="0.2">
      <c r="A63" s="12" t="s">
        <v>72</v>
      </c>
      <c r="B63" s="20"/>
      <c r="C63" s="17">
        <v>35186.355000000003</v>
      </c>
      <c r="D63" s="17"/>
      <c r="E63">
        <f t="shared" si="5"/>
        <v>-23168.973379433966</v>
      </c>
      <c r="F63">
        <f t="shared" si="6"/>
        <v>-23169</v>
      </c>
      <c r="G63">
        <f t="shared" si="7"/>
        <v>1.0852030005480628E-2</v>
      </c>
      <c r="N63">
        <f t="shared" si="4"/>
        <v>1.0852030005480628E-2</v>
      </c>
      <c r="Q63" s="2">
        <f t="shared" si="8"/>
        <v>20167.855000000003</v>
      </c>
    </row>
    <row r="64" spans="1:17" ht="12.95" customHeight="1" x14ac:dyDescent="0.2">
      <c r="A64" s="12" t="s">
        <v>72</v>
      </c>
      <c r="B64" s="20"/>
      <c r="C64" s="17">
        <v>35428.497000000003</v>
      </c>
      <c r="D64" s="17"/>
      <c r="E64">
        <f t="shared" si="5"/>
        <v>-22574.987084081469</v>
      </c>
      <c r="F64">
        <f t="shared" si="6"/>
        <v>-22575</v>
      </c>
      <c r="G64">
        <f t="shared" si="7"/>
        <v>5.2652500016847625E-3</v>
      </c>
      <c r="N64">
        <f t="shared" si="4"/>
        <v>5.2652500016847625E-3</v>
      </c>
      <c r="Q64" s="2">
        <f t="shared" si="8"/>
        <v>20409.997000000003</v>
      </c>
    </row>
    <row r="65" spans="1:32" ht="12.95" customHeight="1" x14ac:dyDescent="0.2">
      <c r="A65" s="12" t="s">
        <v>72</v>
      </c>
      <c r="B65" s="20"/>
      <c r="C65" s="17">
        <v>36216.495000000003</v>
      </c>
      <c r="D65" s="17"/>
      <c r="E65">
        <f t="shared" si="5"/>
        <v>-20641.989038450483</v>
      </c>
      <c r="F65">
        <f t="shared" si="6"/>
        <v>-20642</v>
      </c>
      <c r="G65">
        <f t="shared" si="7"/>
        <v>4.468540006200783E-3</v>
      </c>
      <c r="N65">
        <f t="shared" si="4"/>
        <v>4.468540006200783E-3</v>
      </c>
      <c r="Q65" s="2">
        <f t="shared" si="8"/>
        <v>21197.995000000003</v>
      </c>
    </row>
    <row r="66" spans="1:32" ht="12.95" customHeight="1" x14ac:dyDescent="0.2">
      <c r="A66" s="12" t="s">
        <v>72</v>
      </c>
      <c r="B66" s="20"/>
      <c r="C66" s="17">
        <v>36252.362000000001</v>
      </c>
      <c r="D66" s="17"/>
      <c r="E66">
        <f t="shared" si="5"/>
        <v>-20554.005514504173</v>
      </c>
      <c r="F66">
        <f t="shared" si="6"/>
        <v>-20554</v>
      </c>
      <c r="G66">
        <f t="shared" si="7"/>
        <v>-2.2480199986603111E-3</v>
      </c>
      <c r="N66">
        <f t="shared" si="4"/>
        <v>-2.2480199986603111E-3</v>
      </c>
      <c r="Q66" s="2">
        <f t="shared" si="8"/>
        <v>21233.862000000001</v>
      </c>
    </row>
    <row r="67" spans="1:32" ht="12.95" customHeight="1" x14ac:dyDescent="0.2">
      <c r="A67" s="12" t="s">
        <v>73</v>
      </c>
      <c r="B67" s="20"/>
      <c r="C67" s="17">
        <v>37448.020658000001</v>
      </c>
      <c r="D67" s="17"/>
      <c r="E67">
        <f t="shared" si="5"/>
        <v>-17620.995723672509</v>
      </c>
      <c r="F67">
        <f t="shared" si="6"/>
        <v>-17621</v>
      </c>
      <c r="G67">
        <f t="shared" si="7"/>
        <v>1.7432700042263605E-3</v>
      </c>
      <c r="N67">
        <f t="shared" si="4"/>
        <v>1.7432700042263605E-3</v>
      </c>
      <c r="Q67" s="2">
        <f t="shared" si="8"/>
        <v>22429.520658000001</v>
      </c>
    </row>
    <row r="68" spans="1:32" ht="12.95" customHeight="1" x14ac:dyDescent="0.2">
      <c r="A68" s="12" t="s">
        <v>72</v>
      </c>
      <c r="B68" s="20"/>
      <c r="C68" s="17">
        <v>37693.425000000003</v>
      </c>
      <c r="D68" s="17"/>
      <c r="E68">
        <f t="shared" si="5"/>
        <v>-17019.006742132755</v>
      </c>
      <c r="F68">
        <f t="shared" si="6"/>
        <v>-17019</v>
      </c>
      <c r="G68">
        <f t="shared" si="7"/>
        <v>-2.7484699967317283E-3</v>
      </c>
      <c r="N68">
        <f t="shared" si="4"/>
        <v>-2.7484699967317283E-3</v>
      </c>
      <c r="Q68" s="2">
        <f t="shared" si="8"/>
        <v>22674.925000000003</v>
      </c>
    </row>
    <row r="69" spans="1:32" ht="12.95" customHeight="1" x14ac:dyDescent="0.2">
      <c r="A69" s="12" t="s">
        <v>72</v>
      </c>
      <c r="B69" s="20"/>
      <c r="C69" s="17">
        <v>37695.474999999999</v>
      </c>
      <c r="D69" s="17"/>
      <c r="E69">
        <f t="shared" si="5"/>
        <v>-17013.97799079895</v>
      </c>
      <c r="F69">
        <f t="shared" si="6"/>
        <v>-17014</v>
      </c>
      <c r="G69">
        <f t="shared" si="7"/>
        <v>8.9721800031838939E-3</v>
      </c>
      <c r="N69">
        <f t="shared" si="4"/>
        <v>8.9721800031838939E-3</v>
      </c>
      <c r="Q69" s="2">
        <f t="shared" si="8"/>
        <v>22676.974999999999</v>
      </c>
    </row>
    <row r="70" spans="1:32" ht="12.95" customHeight="1" x14ac:dyDescent="0.2">
      <c r="A70" s="12" t="s">
        <v>72</v>
      </c>
      <c r="B70" s="20"/>
      <c r="C70" s="17">
        <v>37704.43</v>
      </c>
      <c r="D70" s="17"/>
      <c r="E70">
        <f t="shared" si="5"/>
        <v>-16992.010933143185</v>
      </c>
      <c r="F70">
        <f t="shared" si="6"/>
        <v>-16992</v>
      </c>
      <c r="G70">
        <f t="shared" si="7"/>
        <v>-4.456959999515675E-3</v>
      </c>
      <c r="N70">
        <f t="shared" si="4"/>
        <v>-4.456959999515675E-3</v>
      </c>
      <c r="Q70" s="2">
        <f t="shared" si="8"/>
        <v>22685.93</v>
      </c>
    </row>
    <row r="71" spans="1:32" ht="12.95" customHeight="1" x14ac:dyDescent="0.2">
      <c r="A71" s="12" t="s">
        <v>30</v>
      </c>
      <c r="B71" s="20"/>
      <c r="C71" s="17">
        <v>44528.582999999999</v>
      </c>
      <c r="D71" s="17"/>
      <c r="E71">
        <f t="shared" si="5"/>
        <v>-252.02629855421429</v>
      </c>
      <c r="F71">
        <f t="shared" si="6"/>
        <v>-252</v>
      </c>
      <c r="G71">
        <f t="shared" si="7"/>
        <v>-1.0720760001277085E-2</v>
      </c>
      <c r="I71">
        <f>+G71</f>
        <v>-1.0720760001277085E-2</v>
      </c>
      <c r="Q71" s="2">
        <f t="shared" si="8"/>
        <v>29510.082999999999</v>
      </c>
      <c r="AB71">
        <v>7</v>
      </c>
      <c r="AD71" t="s">
        <v>29</v>
      </c>
      <c r="AF71" t="s">
        <v>31</v>
      </c>
    </row>
    <row r="72" spans="1:32" ht="12.95" customHeight="1" x14ac:dyDescent="0.2">
      <c r="A72" s="12" t="s">
        <v>30</v>
      </c>
      <c r="B72" s="20"/>
      <c r="C72" s="17">
        <v>44563.637999999999</v>
      </c>
      <c r="D72" s="17"/>
      <c r="E72">
        <f t="shared" si="5"/>
        <v>-166.03465074597767</v>
      </c>
      <c r="F72">
        <f t="shared" si="6"/>
        <v>-166</v>
      </c>
      <c r="G72">
        <f t="shared" si="7"/>
        <v>-1.4125579997198656E-2</v>
      </c>
      <c r="I72">
        <f>+G72</f>
        <v>-1.4125579997198656E-2</v>
      </c>
      <c r="Q72" s="2">
        <f t="shared" si="8"/>
        <v>29545.137999999999</v>
      </c>
      <c r="AB72">
        <v>7</v>
      </c>
      <c r="AD72" t="s">
        <v>29</v>
      </c>
      <c r="AF72" t="s">
        <v>31</v>
      </c>
    </row>
    <row r="73" spans="1:32" ht="12.95" customHeight="1" x14ac:dyDescent="0.2">
      <c r="A73" s="12" t="s">
        <v>30</v>
      </c>
      <c r="B73" s="20"/>
      <c r="C73" s="17">
        <v>44566.516000000003</v>
      </c>
      <c r="D73" s="17"/>
      <c r="E73">
        <f t="shared" si="5"/>
        <v>-158.97477448317727</v>
      </c>
      <c r="F73">
        <f t="shared" si="6"/>
        <v>-159</v>
      </c>
      <c r="G73">
        <f t="shared" si="7"/>
        <v>1.0283330004313029E-2</v>
      </c>
      <c r="I73">
        <f>+G73</f>
        <v>1.0283330004313029E-2</v>
      </c>
      <c r="Q73" s="2">
        <f t="shared" si="8"/>
        <v>29548.016000000003</v>
      </c>
      <c r="AB73">
        <v>6</v>
      </c>
      <c r="AD73" t="s">
        <v>29</v>
      </c>
      <c r="AF73" t="s">
        <v>31</v>
      </c>
    </row>
    <row r="74" spans="1:32" ht="12.95" customHeight="1" x14ac:dyDescent="0.2">
      <c r="A74" s="12" t="s">
        <v>32</v>
      </c>
      <c r="B74" s="20"/>
      <c r="C74" s="17">
        <v>44604.451000000001</v>
      </c>
      <c r="D74" s="17"/>
      <c r="E74">
        <f t="shared" si="5"/>
        <v>-65.918344313294824</v>
      </c>
      <c r="F74">
        <f t="shared" si="6"/>
        <v>-66</v>
      </c>
      <c r="G74">
        <f t="shared" si="7"/>
        <v>3.328742000303464E-2</v>
      </c>
      <c r="I74">
        <f>+G74</f>
        <v>3.328742000303464E-2</v>
      </c>
      <c r="Q74" s="2">
        <f t="shared" si="8"/>
        <v>29585.951000000001</v>
      </c>
      <c r="AB74">
        <v>6</v>
      </c>
      <c r="AD74" t="s">
        <v>29</v>
      </c>
      <c r="AF74" t="s">
        <v>31</v>
      </c>
    </row>
    <row r="75" spans="1:32" ht="12.95" customHeight="1" x14ac:dyDescent="0.2">
      <c r="A75" s="12" t="s">
        <v>12</v>
      </c>
      <c r="B75" s="20"/>
      <c r="C75" s="17">
        <v>44631.322999999997</v>
      </c>
      <c r="D75" s="17" t="s">
        <v>14</v>
      </c>
      <c r="E75">
        <f t="shared" si="5"/>
        <v>0</v>
      </c>
      <c r="F75">
        <f t="shared" si="6"/>
        <v>0</v>
      </c>
      <c r="G75">
        <f t="shared" si="7"/>
        <v>0</v>
      </c>
      <c r="H75">
        <f>+G75</f>
        <v>0</v>
      </c>
      <c r="Q75" s="2">
        <f t="shared" si="8"/>
        <v>29612.822999999997</v>
      </c>
    </row>
    <row r="76" spans="1:32" ht="12.95" customHeight="1" x14ac:dyDescent="0.2">
      <c r="A76" s="12" t="s">
        <v>32</v>
      </c>
      <c r="B76" s="20"/>
      <c r="C76" s="17">
        <v>44631.334000000003</v>
      </c>
      <c r="D76" s="17"/>
      <c r="E76">
        <f t="shared" si="5"/>
        <v>2.6983543756843177E-2</v>
      </c>
      <c r="F76">
        <f t="shared" si="6"/>
        <v>0</v>
      </c>
      <c r="G76">
        <f t="shared" si="7"/>
        <v>1.1000000005878974E-2</v>
      </c>
      <c r="I76">
        <f t="shared" ref="I76:I104" si="9">+G76</f>
        <v>1.1000000005878974E-2</v>
      </c>
      <c r="Q76" s="2">
        <f t="shared" si="8"/>
        <v>29612.834000000003</v>
      </c>
      <c r="AB76">
        <v>6</v>
      </c>
      <c r="AD76" t="s">
        <v>29</v>
      </c>
      <c r="AF76" t="s">
        <v>31</v>
      </c>
    </row>
    <row r="77" spans="1:32" ht="12.95" customHeight="1" x14ac:dyDescent="0.2">
      <c r="A77" s="12" t="s">
        <v>33</v>
      </c>
      <c r="B77" s="20"/>
      <c r="C77" s="17">
        <v>44910.58</v>
      </c>
      <c r="D77" s="17"/>
      <c r="E77">
        <f t="shared" si="5"/>
        <v>685.03122498887376</v>
      </c>
      <c r="F77">
        <f t="shared" si="6"/>
        <v>685</v>
      </c>
      <c r="G77">
        <f t="shared" si="7"/>
        <v>1.2729050002235454E-2</v>
      </c>
      <c r="I77">
        <f t="shared" si="9"/>
        <v>1.2729050002235454E-2</v>
      </c>
      <c r="Q77" s="2">
        <f t="shared" si="8"/>
        <v>29892.080000000002</v>
      </c>
      <c r="AB77">
        <v>6</v>
      </c>
      <c r="AD77" t="s">
        <v>29</v>
      </c>
      <c r="AF77" t="s">
        <v>31</v>
      </c>
    </row>
    <row r="78" spans="1:32" ht="12.95" customHeight="1" x14ac:dyDescent="0.2">
      <c r="A78" s="12" t="s">
        <v>34</v>
      </c>
      <c r="B78" s="20"/>
      <c r="C78" s="17">
        <v>45004.332000000002</v>
      </c>
      <c r="D78" s="17"/>
      <c r="E78">
        <f t="shared" si="5"/>
        <v>915.00951525610435</v>
      </c>
      <c r="F78">
        <f t="shared" si="6"/>
        <v>915</v>
      </c>
      <c r="G78">
        <f t="shared" si="7"/>
        <v>3.8789500031271018E-3</v>
      </c>
      <c r="I78">
        <f t="shared" si="9"/>
        <v>3.8789500031271018E-3</v>
      </c>
      <c r="Q78" s="2">
        <f t="shared" si="8"/>
        <v>29985.832000000002</v>
      </c>
      <c r="AB78">
        <v>6</v>
      </c>
      <c r="AD78" t="s">
        <v>29</v>
      </c>
      <c r="AF78" t="s">
        <v>31</v>
      </c>
    </row>
    <row r="79" spans="1:32" ht="12.95" customHeight="1" x14ac:dyDescent="0.2">
      <c r="A79" s="12" t="s">
        <v>34</v>
      </c>
      <c r="B79" s="20"/>
      <c r="C79" s="17">
        <v>45010.451999999997</v>
      </c>
      <c r="D79" s="17"/>
      <c r="E79">
        <f t="shared" si="5"/>
        <v>930.02217777460396</v>
      </c>
      <c r="F79">
        <f t="shared" si="6"/>
        <v>930</v>
      </c>
      <c r="G79">
        <f t="shared" si="7"/>
        <v>9.0409000040381216E-3</v>
      </c>
      <c r="I79">
        <f t="shared" si="9"/>
        <v>9.0409000040381216E-3</v>
      </c>
      <c r="Q79" s="2">
        <f t="shared" si="8"/>
        <v>29991.951999999997</v>
      </c>
      <c r="AB79">
        <v>6</v>
      </c>
      <c r="AD79" t="s">
        <v>29</v>
      </c>
      <c r="AF79" t="s">
        <v>31</v>
      </c>
    </row>
    <row r="80" spans="1:32" ht="12.95" customHeight="1" x14ac:dyDescent="0.2">
      <c r="A80" s="12" t="s">
        <v>34</v>
      </c>
      <c r="B80" s="20"/>
      <c r="C80" s="17">
        <v>45043.472000000002</v>
      </c>
      <c r="D80" s="17"/>
      <c r="E80">
        <f t="shared" si="5"/>
        <v>1011.0218699905018</v>
      </c>
      <c r="F80">
        <f t="shared" si="6"/>
        <v>1011</v>
      </c>
      <c r="G80">
        <f t="shared" si="7"/>
        <v>8.915430007618852E-3</v>
      </c>
      <c r="I80">
        <f t="shared" si="9"/>
        <v>8.915430007618852E-3</v>
      </c>
      <c r="Q80" s="2">
        <f t="shared" si="8"/>
        <v>30024.972000000002</v>
      </c>
      <c r="AB80">
        <v>6</v>
      </c>
      <c r="AD80" t="s">
        <v>29</v>
      </c>
      <c r="AF80" t="s">
        <v>31</v>
      </c>
    </row>
    <row r="81" spans="1:32" ht="12.95" customHeight="1" x14ac:dyDescent="0.2">
      <c r="A81" s="12" t="s">
        <v>35</v>
      </c>
      <c r="B81" s="20"/>
      <c r="C81" s="17">
        <v>45061.41</v>
      </c>
      <c r="D81" s="17"/>
      <c r="E81">
        <f t="shared" si="5"/>
        <v>1055.024670686103</v>
      </c>
      <c r="F81">
        <f t="shared" si="6"/>
        <v>1055</v>
      </c>
      <c r="G81">
        <f t="shared" si="7"/>
        <v>1.0057150007924065E-2</v>
      </c>
      <c r="I81">
        <f t="shared" si="9"/>
        <v>1.0057150007924065E-2</v>
      </c>
      <c r="Q81" s="2">
        <f t="shared" si="8"/>
        <v>30042.910000000003</v>
      </c>
      <c r="AB81">
        <v>6</v>
      </c>
      <c r="AD81" t="s">
        <v>29</v>
      </c>
      <c r="AF81" t="s">
        <v>31</v>
      </c>
    </row>
    <row r="82" spans="1:32" ht="12.95" customHeight="1" x14ac:dyDescent="0.2">
      <c r="A82" s="12" t="s">
        <v>36</v>
      </c>
      <c r="B82" s="20"/>
      <c r="C82" s="17">
        <v>45259.523999999998</v>
      </c>
      <c r="D82" s="17"/>
      <c r="E82">
        <f t="shared" si="5"/>
        <v>1541.0081056848292</v>
      </c>
      <c r="F82">
        <f t="shared" si="6"/>
        <v>1541</v>
      </c>
      <c r="G82">
        <f t="shared" si="7"/>
        <v>3.3043299990822561E-3</v>
      </c>
      <c r="I82">
        <f t="shared" si="9"/>
        <v>3.3043299990822561E-3</v>
      </c>
      <c r="Q82" s="2">
        <f t="shared" si="8"/>
        <v>30241.023999999998</v>
      </c>
      <c r="AB82">
        <v>7</v>
      </c>
      <c r="AD82" t="s">
        <v>29</v>
      </c>
      <c r="AF82" t="s">
        <v>31</v>
      </c>
    </row>
    <row r="83" spans="1:32" ht="12.95" customHeight="1" x14ac:dyDescent="0.2">
      <c r="A83" s="12" t="s">
        <v>37</v>
      </c>
      <c r="B83" s="20"/>
      <c r="C83" s="17">
        <v>45296.644999999997</v>
      </c>
      <c r="D83" s="17"/>
      <c r="E83">
        <f t="shared" si="5"/>
        <v>1632.0677536177761</v>
      </c>
      <c r="F83">
        <f t="shared" si="6"/>
        <v>1632</v>
      </c>
      <c r="G83">
        <f t="shared" si="7"/>
        <v>2.7620159999059979E-2</v>
      </c>
      <c r="I83">
        <f t="shared" si="9"/>
        <v>2.7620159999059979E-2</v>
      </c>
      <c r="Q83" s="2">
        <f t="shared" si="8"/>
        <v>30278.144999999997</v>
      </c>
      <c r="AB83">
        <v>6</v>
      </c>
      <c r="AD83" t="s">
        <v>29</v>
      </c>
      <c r="AF83" t="s">
        <v>31</v>
      </c>
    </row>
    <row r="84" spans="1:32" ht="12.95" customHeight="1" x14ac:dyDescent="0.2">
      <c r="A84" s="12" t="s">
        <v>37</v>
      </c>
      <c r="B84" s="20"/>
      <c r="C84" s="17">
        <v>45325.572999999997</v>
      </c>
      <c r="D84" s="17"/>
      <c r="E84">
        <f t="shared" si="5"/>
        <v>1703.0295675614827</v>
      </c>
      <c r="F84">
        <f t="shared" si="6"/>
        <v>1703</v>
      </c>
      <c r="G84">
        <f t="shared" si="7"/>
        <v>1.2053389997163322E-2</v>
      </c>
      <c r="I84">
        <f t="shared" si="9"/>
        <v>1.2053389997163322E-2</v>
      </c>
      <c r="Q84" s="2">
        <f t="shared" si="8"/>
        <v>30307.072999999997</v>
      </c>
      <c r="AB84">
        <v>7</v>
      </c>
      <c r="AD84" t="s">
        <v>29</v>
      </c>
      <c r="AF84" t="s">
        <v>31</v>
      </c>
    </row>
    <row r="85" spans="1:32" ht="12.95" customHeight="1" x14ac:dyDescent="0.2">
      <c r="A85" s="12" t="s">
        <v>38</v>
      </c>
      <c r="B85" s="20"/>
      <c r="C85" s="17">
        <v>45368.377</v>
      </c>
      <c r="D85" s="17"/>
      <c r="E85">
        <f t="shared" ref="E85:E116" si="10">+(C85-C$7)/C$8</f>
        <v>1808.0298954115483</v>
      </c>
      <c r="F85">
        <f t="shared" ref="F85:F116" si="11">ROUND(2*E85,0)/2</f>
        <v>1808</v>
      </c>
      <c r="G85">
        <f t="shared" ref="G85:G107" si="12">+C85-(C$7+F85*C$8)</f>
        <v>1.2187040003482252E-2</v>
      </c>
      <c r="I85">
        <f t="shared" si="9"/>
        <v>1.2187040003482252E-2</v>
      </c>
      <c r="Q85" s="2">
        <f t="shared" ref="Q85:Q116" si="13">+C85-15018.5</f>
        <v>30349.877</v>
      </c>
      <c r="AB85">
        <v>6</v>
      </c>
      <c r="AD85" t="s">
        <v>29</v>
      </c>
      <c r="AF85" t="s">
        <v>31</v>
      </c>
    </row>
    <row r="86" spans="1:32" ht="12.95" customHeight="1" x14ac:dyDescent="0.2">
      <c r="A86" s="12" t="s">
        <v>39</v>
      </c>
      <c r="B86" s="20"/>
      <c r="C86" s="17">
        <v>45596.65</v>
      </c>
      <c r="D86" s="17"/>
      <c r="E86">
        <f t="shared" si="10"/>
        <v>2367.9948482037184</v>
      </c>
      <c r="F86">
        <f t="shared" si="11"/>
        <v>2368</v>
      </c>
      <c r="G86">
        <f t="shared" si="12"/>
        <v>-2.100159996189177E-3</v>
      </c>
      <c r="I86">
        <f t="shared" si="9"/>
        <v>-2.100159996189177E-3</v>
      </c>
      <c r="Q86" s="2">
        <f t="shared" si="13"/>
        <v>30578.15</v>
      </c>
      <c r="AB86">
        <v>5</v>
      </c>
      <c r="AD86" t="s">
        <v>29</v>
      </c>
      <c r="AF86" t="s">
        <v>31</v>
      </c>
    </row>
    <row r="87" spans="1:32" ht="12.95" customHeight="1" x14ac:dyDescent="0.2">
      <c r="A87" s="12" t="s">
        <v>40</v>
      </c>
      <c r="B87" s="20"/>
      <c r="C87" s="17">
        <v>45700.625</v>
      </c>
      <c r="D87" s="17"/>
      <c r="E87">
        <f t="shared" si="10"/>
        <v>2623.050662805379</v>
      </c>
      <c r="F87">
        <f t="shared" si="11"/>
        <v>2623</v>
      </c>
      <c r="G87">
        <f t="shared" si="12"/>
        <v>2.0652990002417937E-2</v>
      </c>
      <c r="I87">
        <f t="shared" si="9"/>
        <v>2.0652990002417937E-2</v>
      </c>
      <c r="Q87" s="2">
        <f t="shared" si="13"/>
        <v>30682.125</v>
      </c>
      <c r="AB87">
        <v>6</v>
      </c>
      <c r="AD87" t="s">
        <v>29</v>
      </c>
      <c r="AF87" t="s">
        <v>31</v>
      </c>
    </row>
    <row r="88" spans="1:32" ht="12.95" customHeight="1" x14ac:dyDescent="0.2">
      <c r="A88" s="12" t="s">
        <v>40</v>
      </c>
      <c r="B88" s="20"/>
      <c r="C88" s="17">
        <v>45730.366000000002</v>
      </c>
      <c r="D88" s="17"/>
      <c r="E88">
        <f t="shared" si="10"/>
        <v>2696.0068059365985</v>
      </c>
      <c r="F88">
        <f t="shared" si="11"/>
        <v>2696</v>
      </c>
      <c r="G88">
        <f t="shared" si="12"/>
        <v>2.7744800026994199E-3</v>
      </c>
      <c r="I88">
        <f t="shared" si="9"/>
        <v>2.7744800026994199E-3</v>
      </c>
      <c r="Q88" s="2">
        <f t="shared" si="13"/>
        <v>30711.866000000002</v>
      </c>
      <c r="AB88">
        <v>6</v>
      </c>
      <c r="AD88" t="s">
        <v>29</v>
      </c>
      <c r="AF88" t="s">
        <v>31</v>
      </c>
    </row>
    <row r="89" spans="1:32" ht="12.95" customHeight="1" x14ac:dyDescent="0.2">
      <c r="A89" s="12" t="s">
        <v>41</v>
      </c>
      <c r="B89" s="20"/>
      <c r="C89" s="17">
        <v>45754.413</v>
      </c>
      <c r="D89" s="17"/>
      <c r="E89">
        <f t="shared" si="10"/>
        <v>2754.9952856069604</v>
      </c>
      <c r="F89">
        <f t="shared" si="11"/>
        <v>2755</v>
      </c>
      <c r="G89">
        <f t="shared" si="12"/>
        <v>-1.9218499946873635E-3</v>
      </c>
      <c r="I89">
        <f t="shared" si="9"/>
        <v>-1.9218499946873635E-3</v>
      </c>
      <c r="Q89" s="2">
        <f t="shared" si="13"/>
        <v>30735.913</v>
      </c>
      <c r="AB89">
        <v>9</v>
      </c>
      <c r="AD89" t="s">
        <v>29</v>
      </c>
      <c r="AF89" t="s">
        <v>31</v>
      </c>
    </row>
    <row r="90" spans="1:32" ht="12.95" customHeight="1" x14ac:dyDescent="0.2">
      <c r="A90" s="12" t="s">
        <v>41</v>
      </c>
      <c r="B90" s="20"/>
      <c r="C90" s="17">
        <v>45754.415999999997</v>
      </c>
      <c r="D90" s="17"/>
      <c r="E90">
        <f t="shared" si="10"/>
        <v>2755.0026447552464</v>
      </c>
      <c r="F90">
        <f t="shared" si="11"/>
        <v>2755</v>
      </c>
      <c r="G90">
        <f t="shared" si="12"/>
        <v>1.0781500022858381E-3</v>
      </c>
      <c r="I90">
        <f t="shared" si="9"/>
        <v>1.0781500022858381E-3</v>
      </c>
      <c r="Q90" s="2">
        <f t="shared" si="13"/>
        <v>30735.915999999997</v>
      </c>
      <c r="AB90">
        <v>10</v>
      </c>
      <c r="AD90" t="s">
        <v>42</v>
      </c>
      <c r="AF90" t="s">
        <v>31</v>
      </c>
    </row>
    <row r="91" spans="1:32" ht="12.95" customHeight="1" x14ac:dyDescent="0.2">
      <c r="A91" s="12" t="s">
        <v>43</v>
      </c>
      <c r="B91" s="20"/>
      <c r="C91" s="17">
        <v>46054.455999999998</v>
      </c>
      <c r="D91" s="17"/>
      <c r="E91">
        <f t="shared" si="10"/>
        <v>3491.0155960712691</v>
      </c>
      <c r="F91">
        <f t="shared" si="11"/>
        <v>3491</v>
      </c>
      <c r="G91">
        <f t="shared" si="12"/>
        <v>6.3578300032531843E-3</v>
      </c>
      <c r="I91">
        <f t="shared" si="9"/>
        <v>6.3578300032531843E-3</v>
      </c>
      <c r="Q91" s="2">
        <f t="shared" si="13"/>
        <v>31035.955999999998</v>
      </c>
      <c r="AB91">
        <v>6</v>
      </c>
      <c r="AD91" t="s">
        <v>29</v>
      </c>
      <c r="AF91" t="s">
        <v>31</v>
      </c>
    </row>
    <row r="92" spans="1:32" ht="12.95" customHeight="1" x14ac:dyDescent="0.2">
      <c r="A92" s="12" t="s">
        <v>44</v>
      </c>
      <c r="B92" s="20"/>
      <c r="C92" s="17">
        <v>46134.358</v>
      </c>
      <c r="D92" s="17"/>
      <c r="E92">
        <f t="shared" si="10"/>
        <v>3687.019151717363</v>
      </c>
      <c r="F92">
        <f t="shared" si="11"/>
        <v>3687</v>
      </c>
      <c r="G92">
        <f t="shared" si="12"/>
        <v>7.807310001226142E-3</v>
      </c>
      <c r="I92">
        <f t="shared" si="9"/>
        <v>7.807310001226142E-3</v>
      </c>
      <c r="Q92" s="2">
        <f t="shared" si="13"/>
        <v>31115.858</v>
      </c>
      <c r="AB92">
        <v>5</v>
      </c>
      <c r="AD92" t="s">
        <v>29</v>
      </c>
      <c r="AF92" t="s">
        <v>31</v>
      </c>
    </row>
    <row r="93" spans="1:32" ht="12.95" customHeight="1" x14ac:dyDescent="0.2">
      <c r="A93" s="12" t="s">
        <v>45</v>
      </c>
      <c r="B93" s="20"/>
      <c r="C93" s="17">
        <v>46349.586000000003</v>
      </c>
      <c r="D93" s="17"/>
      <c r="E93">
        <f t="shared" si="10"/>
        <v>4214.9840746804566</v>
      </c>
      <c r="F93">
        <f t="shared" si="11"/>
        <v>4215</v>
      </c>
      <c r="G93">
        <f t="shared" si="12"/>
        <v>-6.4920499935396947E-3</v>
      </c>
      <c r="I93">
        <f t="shared" si="9"/>
        <v>-6.4920499935396947E-3</v>
      </c>
      <c r="Q93" s="2">
        <f t="shared" si="13"/>
        <v>31331.086000000003</v>
      </c>
      <c r="AB93">
        <v>5</v>
      </c>
      <c r="AD93" t="s">
        <v>29</v>
      </c>
      <c r="AF93" t="s">
        <v>31</v>
      </c>
    </row>
    <row r="94" spans="1:32" ht="12.95" customHeight="1" x14ac:dyDescent="0.2">
      <c r="A94" s="12" t="s">
        <v>46</v>
      </c>
      <c r="B94" s="20"/>
      <c r="C94" s="17">
        <v>46404.623</v>
      </c>
      <c r="D94" s="17"/>
      <c r="E94">
        <f t="shared" si="10"/>
        <v>4349.9925562215085</v>
      </c>
      <c r="F94">
        <f t="shared" si="11"/>
        <v>4350</v>
      </c>
      <c r="G94">
        <f t="shared" si="12"/>
        <v>-3.0344999977387488E-3</v>
      </c>
      <c r="I94">
        <f t="shared" si="9"/>
        <v>-3.0344999977387488E-3</v>
      </c>
      <c r="Q94" s="2">
        <f t="shared" si="13"/>
        <v>31386.123</v>
      </c>
      <c r="AB94">
        <v>7</v>
      </c>
      <c r="AD94" t="s">
        <v>29</v>
      </c>
      <c r="AF94" t="s">
        <v>31</v>
      </c>
    </row>
    <row r="95" spans="1:32" ht="12.95" customHeight="1" x14ac:dyDescent="0.2">
      <c r="A95" s="12" t="s">
        <v>47</v>
      </c>
      <c r="B95" s="20"/>
      <c r="C95" s="17">
        <v>46762.548000000003</v>
      </c>
      <c r="D95" s="17"/>
      <c r="E95">
        <f t="shared" si="10"/>
        <v>5228.0002738584535</v>
      </c>
      <c r="F95">
        <f t="shared" si="11"/>
        <v>5228</v>
      </c>
      <c r="G95">
        <f t="shared" si="12"/>
        <v>1.1164000898133963E-4</v>
      </c>
      <c r="I95">
        <f t="shared" si="9"/>
        <v>1.1164000898133963E-4</v>
      </c>
      <c r="Q95" s="2">
        <f t="shared" si="13"/>
        <v>31744.048000000003</v>
      </c>
      <c r="AB95">
        <v>6</v>
      </c>
      <c r="AD95" t="s">
        <v>29</v>
      </c>
      <c r="AF95" t="s">
        <v>31</v>
      </c>
    </row>
    <row r="96" spans="1:32" ht="12.95" customHeight="1" x14ac:dyDescent="0.2">
      <c r="A96" s="12" t="s">
        <v>48</v>
      </c>
      <c r="B96" s="20"/>
      <c r="C96" s="17">
        <v>47151.451999999997</v>
      </c>
      <c r="D96" s="17"/>
      <c r="E96">
        <f t="shared" si="10"/>
        <v>6182.0010098223311</v>
      </c>
      <c r="F96">
        <f t="shared" si="11"/>
        <v>6182</v>
      </c>
      <c r="G96">
        <f t="shared" si="12"/>
        <v>4.1166000301018357E-4</v>
      </c>
      <c r="I96">
        <f t="shared" si="9"/>
        <v>4.1166000301018357E-4</v>
      </c>
      <c r="Q96" s="2">
        <f t="shared" si="13"/>
        <v>32132.951999999997</v>
      </c>
      <c r="AB96">
        <v>6</v>
      </c>
      <c r="AD96" t="s">
        <v>29</v>
      </c>
      <c r="AF96" t="s">
        <v>31</v>
      </c>
    </row>
    <row r="97" spans="1:32" ht="12.95" customHeight="1" x14ac:dyDescent="0.2">
      <c r="A97" s="12" t="s">
        <v>49</v>
      </c>
      <c r="B97" s="20"/>
      <c r="C97" s="17">
        <v>47177.535000000003</v>
      </c>
      <c r="D97" s="17"/>
      <c r="E97">
        <f t="shared" si="10"/>
        <v>6245.9838981344901</v>
      </c>
      <c r="F97">
        <f t="shared" si="11"/>
        <v>6246</v>
      </c>
      <c r="G97">
        <f t="shared" si="12"/>
        <v>-6.5640199900371954E-3</v>
      </c>
      <c r="I97">
        <f t="shared" si="9"/>
        <v>-6.5640199900371954E-3</v>
      </c>
      <c r="Q97" s="2">
        <f t="shared" si="13"/>
        <v>32159.035000000003</v>
      </c>
      <c r="AB97">
        <v>5</v>
      </c>
      <c r="AD97" t="s">
        <v>29</v>
      </c>
      <c r="AF97" t="s">
        <v>31</v>
      </c>
    </row>
    <row r="98" spans="1:32" ht="12.95" customHeight="1" x14ac:dyDescent="0.2">
      <c r="A98" s="12" t="s">
        <v>50</v>
      </c>
      <c r="B98" s="20"/>
      <c r="C98" s="17">
        <v>47531.38</v>
      </c>
      <c r="D98" s="17"/>
      <c r="E98">
        <f t="shared" si="10"/>
        <v>7113.9831740924055</v>
      </c>
      <c r="F98">
        <f t="shared" si="11"/>
        <v>7114</v>
      </c>
      <c r="G98">
        <f t="shared" si="12"/>
        <v>-6.8591800009016879E-3</v>
      </c>
      <c r="I98">
        <f t="shared" si="9"/>
        <v>-6.8591800009016879E-3</v>
      </c>
      <c r="Q98" s="2">
        <f t="shared" si="13"/>
        <v>32512.879999999997</v>
      </c>
      <c r="AB98">
        <v>6</v>
      </c>
      <c r="AD98" t="s">
        <v>29</v>
      </c>
      <c r="AF98" t="s">
        <v>31</v>
      </c>
    </row>
    <row r="99" spans="1:32" ht="12.95" customHeight="1" x14ac:dyDescent="0.2">
      <c r="A99" s="12" t="s">
        <v>51</v>
      </c>
      <c r="B99" s="20"/>
      <c r="C99" s="17">
        <v>47591.302000000003</v>
      </c>
      <c r="D99" s="17"/>
      <c r="E99">
        <f t="shared" si="10"/>
        <v>7260.9748021045471</v>
      </c>
      <c r="F99">
        <f t="shared" si="11"/>
        <v>7261</v>
      </c>
      <c r="G99">
        <f t="shared" si="12"/>
        <v>-1.0272069994243793E-2</v>
      </c>
      <c r="I99">
        <f t="shared" si="9"/>
        <v>-1.0272069994243793E-2</v>
      </c>
      <c r="Q99" s="2">
        <f t="shared" si="13"/>
        <v>32572.802000000003</v>
      </c>
      <c r="AB99">
        <v>6</v>
      </c>
      <c r="AD99" t="s">
        <v>29</v>
      </c>
      <c r="AF99" t="s">
        <v>31</v>
      </c>
    </row>
    <row r="100" spans="1:32" ht="12.95" customHeight="1" x14ac:dyDescent="0.2">
      <c r="A100" s="12" t="s">
        <v>52</v>
      </c>
      <c r="B100" s="20"/>
      <c r="C100" s="17">
        <v>47801.648000000001</v>
      </c>
      <c r="D100" s="17"/>
      <c r="E100">
        <f t="shared" si="10"/>
        <v>7776.9639377448548</v>
      </c>
      <c r="F100">
        <f t="shared" si="11"/>
        <v>7777</v>
      </c>
      <c r="G100">
        <f t="shared" si="12"/>
        <v>-1.4700989995617419E-2</v>
      </c>
      <c r="I100">
        <f t="shared" si="9"/>
        <v>-1.4700989995617419E-2</v>
      </c>
      <c r="Q100" s="2">
        <f t="shared" si="13"/>
        <v>32783.148000000001</v>
      </c>
      <c r="AB100">
        <v>6</v>
      </c>
      <c r="AD100" t="s">
        <v>29</v>
      </c>
      <c r="AF100" t="s">
        <v>31</v>
      </c>
    </row>
    <row r="101" spans="1:32" ht="12.95" customHeight="1" x14ac:dyDescent="0.2">
      <c r="A101" s="12" t="s">
        <v>53</v>
      </c>
      <c r="B101" s="20"/>
      <c r="C101" s="17">
        <v>47854.633999999998</v>
      </c>
      <c r="D101" s="17"/>
      <c r="E101">
        <f t="shared" si="10"/>
        <v>7906.9412149026621</v>
      </c>
      <c r="F101">
        <f t="shared" si="11"/>
        <v>7907</v>
      </c>
      <c r="G101">
        <f t="shared" si="12"/>
        <v>-2.3964089996297844E-2</v>
      </c>
      <c r="I101">
        <f t="shared" si="9"/>
        <v>-2.3964089996297844E-2</v>
      </c>
      <c r="Q101" s="2">
        <f t="shared" si="13"/>
        <v>32836.133999999998</v>
      </c>
      <c r="AB101">
        <v>6</v>
      </c>
      <c r="AD101" t="s">
        <v>29</v>
      </c>
      <c r="AF101" t="s">
        <v>31</v>
      </c>
    </row>
    <row r="102" spans="1:32" ht="12.95" customHeight="1" x14ac:dyDescent="0.2">
      <c r="A102" s="12" t="s">
        <v>54</v>
      </c>
      <c r="B102" s="20"/>
      <c r="C102" s="17">
        <v>47975.319000000003</v>
      </c>
      <c r="D102" s="17"/>
      <c r="E102">
        <f t="shared" si="10"/>
        <v>8202.9874854985082</v>
      </c>
      <c r="F102">
        <f t="shared" si="11"/>
        <v>8203</v>
      </c>
      <c r="G102">
        <f t="shared" si="12"/>
        <v>-5.1016099896514788E-3</v>
      </c>
      <c r="I102">
        <f t="shared" si="9"/>
        <v>-5.1016099896514788E-3</v>
      </c>
      <c r="Q102" s="2">
        <f t="shared" si="13"/>
        <v>32956.819000000003</v>
      </c>
      <c r="AB102">
        <v>5</v>
      </c>
      <c r="AD102" t="s">
        <v>29</v>
      </c>
      <c r="AF102" t="s">
        <v>31</v>
      </c>
    </row>
    <row r="103" spans="1:32" ht="12.95" customHeight="1" x14ac:dyDescent="0.2">
      <c r="A103" s="12" t="s">
        <v>55</v>
      </c>
      <c r="B103" s="20"/>
      <c r="C103" s="17">
        <v>48183.627999999997</v>
      </c>
      <c r="D103" s="17"/>
      <c r="E103">
        <f t="shared" si="10"/>
        <v>8713.9797594475967</v>
      </c>
      <c r="F103">
        <f t="shared" si="11"/>
        <v>8714</v>
      </c>
      <c r="G103">
        <f t="shared" si="12"/>
        <v>-8.2511799992062151E-3</v>
      </c>
      <c r="I103">
        <f t="shared" si="9"/>
        <v>-8.2511799992062151E-3</v>
      </c>
      <c r="Q103" s="2">
        <f t="shared" si="13"/>
        <v>33165.127999999997</v>
      </c>
      <c r="AB103">
        <v>6</v>
      </c>
      <c r="AD103" t="s">
        <v>29</v>
      </c>
      <c r="AF103" t="s">
        <v>31</v>
      </c>
    </row>
    <row r="104" spans="1:32" ht="12.95" customHeight="1" x14ac:dyDescent="0.2">
      <c r="A104" s="64" t="s">
        <v>354</v>
      </c>
      <c r="B104" s="66" t="s">
        <v>66</v>
      </c>
      <c r="C104" s="65">
        <v>48690.347999999998</v>
      </c>
      <c r="D104" s="17"/>
      <c r="E104">
        <f t="shared" si="10"/>
        <v>9956.9889671894125</v>
      </c>
      <c r="F104">
        <f t="shared" si="11"/>
        <v>9957</v>
      </c>
      <c r="G104">
        <f t="shared" si="12"/>
        <v>-4.4975899945711717E-3</v>
      </c>
      <c r="I104">
        <f t="shared" si="9"/>
        <v>-4.4975899945711717E-3</v>
      </c>
      <c r="O104">
        <f ca="1">+C$11+C$12*$F104</f>
        <v>-6.5726945008687497E-3</v>
      </c>
      <c r="Q104" s="2">
        <f t="shared" si="13"/>
        <v>33671.847999999998</v>
      </c>
    </row>
    <row r="105" spans="1:32" ht="12.95" customHeight="1" x14ac:dyDescent="0.2">
      <c r="A105" s="12" t="s">
        <v>56</v>
      </c>
      <c r="B105" s="20"/>
      <c r="C105" s="17">
        <v>48712.357000000004</v>
      </c>
      <c r="D105" s="17">
        <v>7.0000000000000001E-3</v>
      </c>
      <c r="E105">
        <f t="shared" si="10"/>
        <v>10010.978132119149</v>
      </c>
      <c r="F105">
        <f t="shared" si="11"/>
        <v>10011</v>
      </c>
      <c r="G105">
        <f t="shared" si="12"/>
        <v>-8.9145699894288555E-3</v>
      </c>
      <c r="J105">
        <f>+G105</f>
        <v>-8.9145699894288555E-3</v>
      </c>
      <c r="Q105" s="2">
        <f t="shared" si="13"/>
        <v>33693.857000000004</v>
      </c>
      <c r="AB105">
        <v>5</v>
      </c>
      <c r="AD105" t="s">
        <v>29</v>
      </c>
      <c r="AF105" t="s">
        <v>31</v>
      </c>
    </row>
    <row r="106" spans="1:32" ht="12.95" customHeight="1" x14ac:dyDescent="0.2">
      <c r="A106" s="12" t="s">
        <v>57</v>
      </c>
      <c r="B106" s="20"/>
      <c r="C106" s="17">
        <v>48960.612999999998</v>
      </c>
      <c r="D106" s="17">
        <v>4.0000000000000001E-3</v>
      </c>
      <c r="E106">
        <f t="shared" si="10"/>
        <v>10619.962371693558</v>
      </c>
      <c r="F106">
        <f t="shared" si="11"/>
        <v>10620</v>
      </c>
      <c r="G106">
        <f t="shared" si="12"/>
        <v>-1.533940000081202E-2</v>
      </c>
      <c r="J106">
        <f>+G106</f>
        <v>-1.533940000081202E-2</v>
      </c>
      <c r="Q106" s="2">
        <f t="shared" si="13"/>
        <v>33942.112999999998</v>
      </c>
      <c r="AB106">
        <v>7</v>
      </c>
      <c r="AD106" t="s">
        <v>29</v>
      </c>
      <c r="AF106" t="s">
        <v>31</v>
      </c>
    </row>
    <row r="107" spans="1:32" ht="12.95" customHeight="1" x14ac:dyDescent="0.2">
      <c r="A107" s="12" t="s">
        <v>58</v>
      </c>
      <c r="B107" s="20"/>
      <c r="C107" s="17">
        <v>49416.377999999997</v>
      </c>
      <c r="D107" s="17"/>
      <c r="E107">
        <f t="shared" si="10"/>
        <v>11737.97644567218</v>
      </c>
      <c r="F107">
        <f t="shared" si="11"/>
        <v>11738</v>
      </c>
      <c r="G107">
        <f t="shared" si="12"/>
        <v>-9.6020600030897185E-3</v>
      </c>
      <c r="I107">
        <f>+G107</f>
        <v>-9.6020600030897185E-3</v>
      </c>
      <c r="Q107" s="2">
        <f t="shared" si="13"/>
        <v>34397.877999999997</v>
      </c>
      <c r="AB107">
        <v>6</v>
      </c>
      <c r="AD107" t="s">
        <v>29</v>
      </c>
      <c r="AF107" t="s">
        <v>31</v>
      </c>
    </row>
    <row r="108" spans="1:32" ht="12.95" customHeight="1" x14ac:dyDescent="0.2">
      <c r="A108" s="12" t="s">
        <v>59</v>
      </c>
      <c r="B108" s="22" t="s">
        <v>63</v>
      </c>
      <c r="C108" s="17">
        <v>49993.599999999999</v>
      </c>
      <c r="D108" s="17">
        <v>6.0000000000000001E-3</v>
      </c>
      <c r="E108">
        <f t="shared" si="10"/>
        <v>13153.930544407473</v>
      </c>
      <c r="F108">
        <f t="shared" si="11"/>
        <v>13154</v>
      </c>
      <c r="Q108" s="2">
        <f t="shared" si="13"/>
        <v>34975.1</v>
      </c>
      <c r="T108" s="9">
        <v>-2.8313979993981775E-2</v>
      </c>
      <c r="AB108">
        <v>5</v>
      </c>
      <c r="AD108" t="s">
        <v>29</v>
      </c>
      <c r="AF108" t="s">
        <v>31</v>
      </c>
    </row>
    <row r="109" spans="1:32" ht="12.95" customHeight="1" x14ac:dyDescent="0.2">
      <c r="A109" s="12" t="s">
        <v>61</v>
      </c>
      <c r="B109" s="20"/>
      <c r="C109" s="17">
        <v>50489.335899999998</v>
      </c>
      <c r="D109" s="17">
        <v>5.9999999999999995E-4</v>
      </c>
      <c r="E109">
        <f t="shared" si="10"/>
        <v>14369.995211892819</v>
      </c>
      <c r="F109">
        <f t="shared" si="11"/>
        <v>14370</v>
      </c>
      <c r="G109">
        <f t="shared" ref="G109:G135" si="14">+C109-(C$7+F109*C$8)</f>
        <v>-1.9518999979482032E-3</v>
      </c>
      <c r="J109">
        <f>+G109</f>
        <v>-1.9518999979482032E-3</v>
      </c>
      <c r="Q109" s="2">
        <f t="shared" si="13"/>
        <v>35470.835899999998</v>
      </c>
      <c r="AB109">
        <v>16</v>
      </c>
      <c r="AD109" t="s">
        <v>60</v>
      </c>
      <c r="AF109" t="s">
        <v>31</v>
      </c>
    </row>
    <row r="110" spans="1:32" ht="12.95" customHeight="1" x14ac:dyDescent="0.2">
      <c r="A110" s="12" t="s">
        <v>74</v>
      </c>
      <c r="B110" s="44" t="s">
        <v>66</v>
      </c>
      <c r="C110" s="35">
        <v>51459.962899999999</v>
      </c>
      <c r="D110" s="35"/>
      <c r="E110">
        <f t="shared" si="10"/>
        <v>16750.991222081513</v>
      </c>
      <c r="F110">
        <f t="shared" si="11"/>
        <v>16751</v>
      </c>
      <c r="G110">
        <f t="shared" si="14"/>
        <v>-3.578370000468567E-3</v>
      </c>
      <c r="N110">
        <f>G110</f>
        <v>-3.578370000468567E-3</v>
      </c>
      <c r="Q110" s="2">
        <f t="shared" si="13"/>
        <v>36441.462899999999</v>
      </c>
    </row>
    <row r="111" spans="1:32" ht="12.95" customHeight="1" x14ac:dyDescent="0.2">
      <c r="A111" s="15" t="s">
        <v>94</v>
      </c>
      <c r="B111" s="36" t="s">
        <v>66</v>
      </c>
      <c r="C111" s="15">
        <v>51968.311020000001</v>
      </c>
      <c r="D111" s="15">
        <v>2.8999999999999998E-3</v>
      </c>
      <c r="E111">
        <f t="shared" si="10"/>
        <v>17997.994288663143</v>
      </c>
      <c r="F111">
        <f t="shared" si="11"/>
        <v>17998</v>
      </c>
      <c r="G111">
        <f t="shared" si="14"/>
        <v>-2.328259994101245E-3</v>
      </c>
      <c r="J111">
        <f t="shared" ref="J111:J123" si="15">+G111</f>
        <v>-2.328259994101245E-3</v>
      </c>
      <c r="O111">
        <f ca="1">+C$11+C$12*$F111</f>
        <v>-2.1569650419012987E-3</v>
      </c>
      <c r="Q111" s="2">
        <f t="shared" si="13"/>
        <v>36949.811020000001</v>
      </c>
    </row>
    <row r="112" spans="1:32" ht="12.95" customHeight="1" x14ac:dyDescent="0.2">
      <c r="A112" s="13" t="s">
        <v>65</v>
      </c>
      <c r="B112" s="37" t="s">
        <v>66</v>
      </c>
      <c r="C112" s="13">
        <v>52279.352299999999</v>
      </c>
      <c r="D112" s="38">
        <v>2.3999999999999998E-3</v>
      </c>
      <c r="E112">
        <f t="shared" si="10"/>
        <v>18760.99392362485</v>
      </c>
      <c r="F112">
        <f t="shared" si="11"/>
        <v>18761</v>
      </c>
      <c r="G112">
        <f t="shared" si="14"/>
        <v>-2.4770699965301901E-3</v>
      </c>
      <c r="J112">
        <f t="shared" si="15"/>
        <v>-2.4770699965301901E-3</v>
      </c>
      <c r="Q112" s="2">
        <f t="shared" si="13"/>
        <v>37260.852299999999</v>
      </c>
    </row>
    <row r="113" spans="1:17" ht="12.95" customHeight="1" x14ac:dyDescent="0.2">
      <c r="A113" s="13" t="s">
        <v>65</v>
      </c>
      <c r="B113" s="37" t="s">
        <v>67</v>
      </c>
      <c r="C113" s="13">
        <v>52279.556900000003</v>
      </c>
      <c r="D113" s="38">
        <v>5.8999999999999999E-3</v>
      </c>
      <c r="E113">
        <f t="shared" si="10"/>
        <v>18761.495817538471</v>
      </c>
      <c r="F113">
        <f t="shared" si="11"/>
        <v>18761.5</v>
      </c>
      <c r="G113">
        <f t="shared" si="14"/>
        <v>-1.7050049937097356E-3</v>
      </c>
      <c r="J113">
        <f t="shared" si="15"/>
        <v>-1.7050049937097356E-3</v>
      </c>
      <c r="Q113" s="2">
        <f t="shared" si="13"/>
        <v>37261.056900000003</v>
      </c>
    </row>
    <row r="114" spans="1:17" ht="12.95" customHeight="1" x14ac:dyDescent="0.2">
      <c r="A114" s="15" t="s">
        <v>94</v>
      </c>
      <c r="B114" s="36" t="s">
        <v>66</v>
      </c>
      <c r="C114" s="15">
        <v>52321.343099999998</v>
      </c>
      <c r="D114" s="15" t="s">
        <v>95</v>
      </c>
      <c r="E114">
        <f t="shared" si="10"/>
        <v>18863.999431677512</v>
      </c>
      <c r="F114">
        <f t="shared" si="11"/>
        <v>18864</v>
      </c>
      <c r="G114">
        <f t="shared" si="14"/>
        <v>-2.3167999461293221E-4</v>
      </c>
      <c r="J114">
        <f t="shared" si="15"/>
        <v>-2.3167999461293221E-4</v>
      </c>
      <c r="O114">
        <f t="shared" ref="O114:O135" ca="1" si="16">+C$11+C$12*$F114</f>
        <v>-1.6813996008534435E-3</v>
      </c>
      <c r="Q114" s="2">
        <f t="shared" si="13"/>
        <v>37302.843099999998</v>
      </c>
    </row>
    <row r="115" spans="1:17" ht="12.95" customHeight="1" x14ac:dyDescent="0.2">
      <c r="A115" s="12" t="s">
        <v>75</v>
      </c>
      <c r="B115" s="44" t="s">
        <v>66</v>
      </c>
      <c r="C115" s="35">
        <v>52632.792600000001</v>
      </c>
      <c r="D115" s="35">
        <v>4.0000000000000002E-4</v>
      </c>
      <c r="E115">
        <f t="shared" si="10"/>
        <v>19628.000450478008</v>
      </c>
      <c r="F115">
        <f t="shared" si="11"/>
        <v>19628</v>
      </c>
      <c r="G115">
        <f t="shared" si="14"/>
        <v>1.836400042520836E-4</v>
      </c>
      <c r="J115">
        <f t="shared" si="15"/>
        <v>1.836400042520836E-4</v>
      </c>
      <c r="O115">
        <f t="shared" ca="1" si="16"/>
        <v>-1.2618476413146871E-3</v>
      </c>
      <c r="Q115" s="2">
        <f t="shared" si="13"/>
        <v>37614.292600000001</v>
      </c>
    </row>
    <row r="116" spans="1:17" ht="12.95" customHeight="1" x14ac:dyDescent="0.2">
      <c r="A116" s="12" t="s">
        <v>75</v>
      </c>
      <c r="B116" s="44" t="s">
        <v>67</v>
      </c>
      <c r="C116" s="35">
        <v>52636.663800000002</v>
      </c>
      <c r="D116" s="35">
        <v>8.0000000000000004E-4</v>
      </c>
      <c r="E116">
        <f t="shared" si="10"/>
        <v>19637.496695435799</v>
      </c>
      <c r="F116">
        <f t="shared" si="11"/>
        <v>19637.5</v>
      </c>
      <c r="G116">
        <f t="shared" si="14"/>
        <v>-1.3471249912981875E-3</v>
      </c>
      <c r="J116">
        <f t="shared" si="15"/>
        <v>-1.3471249912981875E-3</v>
      </c>
      <c r="O116">
        <f t="shared" ca="1" si="16"/>
        <v>-1.2566306994094278E-3</v>
      </c>
      <c r="Q116" s="2">
        <f t="shared" si="13"/>
        <v>37618.163800000002</v>
      </c>
    </row>
    <row r="117" spans="1:17" ht="12.95" customHeight="1" x14ac:dyDescent="0.2">
      <c r="A117" s="12" t="s">
        <v>75</v>
      </c>
      <c r="B117" s="44" t="s">
        <v>66</v>
      </c>
      <c r="C117" s="35">
        <v>52637.684200000003</v>
      </c>
      <c r="D117" s="35">
        <v>5.0000000000000001E-4</v>
      </c>
      <c r="E117">
        <f t="shared" ref="E117:E135" si="17">+(C117-C$7)/C$8</f>
        <v>19639.999787075329</v>
      </c>
      <c r="F117">
        <f t="shared" ref="F117:F135" si="18">ROUND(2*E117,0)/2</f>
        <v>19640</v>
      </c>
      <c r="G117">
        <f t="shared" si="14"/>
        <v>-8.6799991549924016E-5</v>
      </c>
      <c r="J117">
        <f t="shared" si="15"/>
        <v>-8.6799991549924016E-5</v>
      </c>
      <c r="O117">
        <f t="shared" ca="1" si="16"/>
        <v>-1.2552578199606767E-3</v>
      </c>
      <c r="Q117" s="2">
        <f t="shared" ref="Q117:Q135" si="19">+C117-15018.5</f>
        <v>37619.184200000003</v>
      </c>
    </row>
    <row r="118" spans="1:17" ht="12.95" customHeight="1" x14ac:dyDescent="0.2">
      <c r="A118" s="39" t="s">
        <v>87</v>
      </c>
      <c r="B118" s="40" t="s">
        <v>66</v>
      </c>
      <c r="C118" s="41">
        <v>52670.295599999998</v>
      </c>
      <c r="D118" s="41">
        <v>1E-4</v>
      </c>
      <c r="E118">
        <f t="shared" si="17"/>
        <v>19719.997163293643</v>
      </c>
      <c r="F118">
        <f t="shared" si="18"/>
        <v>19720</v>
      </c>
      <c r="G118">
        <f t="shared" si="14"/>
        <v>-1.15640000149142E-3</v>
      </c>
      <c r="J118">
        <f t="shared" si="15"/>
        <v>-1.15640000149142E-3</v>
      </c>
      <c r="O118">
        <f t="shared" ca="1" si="16"/>
        <v>-1.2113256776005964E-3</v>
      </c>
      <c r="Q118" s="2">
        <f t="shared" si="19"/>
        <v>37651.795599999998</v>
      </c>
    </row>
    <row r="119" spans="1:17" ht="12.95" customHeight="1" x14ac:dyDescent="0.2">
      <c r="A119" s="13" t="s">
        <v>65</v>
      </c>
      <c r="B119" s="37" t="s">
        <v>66</v>
      </c>
      <c r="C119" s="13">
        <v>52672.335500000001</v>
      </c>
      <c r="D119" s="38">
        <v>8.3000000000000001E-3</v>
      </c>
      <c r="E119">
        <f t="shared" si="17"/>
        <v>19725.001138828211</v>
      </c>
      <c r="F119">
        <f t="shared" si="18"/>
        <v>19725</v>
      </c>
      <c r="G119">
        <f t="shared" si="14"/>
        <v>4.6425000618910417E-4</v>
      </c>
      <c r="J119">
        <f t="shared" si="15"/>
        <v>4.6425000618910417E-4</v>
      </c>
      <c r="O119">
        <f t="shared" ca="1" si="16"/>
        <v>-1.2085799187030923E-3</v>
      </c>
      <c r="Q119" s="2">
        <f t="shared" si="19"/>
        <v>37653.835500000001</v>
      </c>
    </row>
    <row r="120" spans="1:17" ht="12.95" customHeight="1" x14ac:dyDescent="0.2">
      <c r="A120" s="12" t="s">
        <v>62</v>
      </c>
      <c r="B120" s="44"/>
      <c r="C120" s="35">
        <v>52683.340400000001</v>
      </c>
      <c r="D120" s="35">
        <v>2.0000000000000001E-4</v>
      </c>
      <c r="E120">
        <f t="shared" si="17"/>
        <v>19751.996702512843</v>
      </c>
      <c r="F120">
        <f t="shared" si="18"/>
        <v>19752</v>
      </c>
      <c r="G120">
        <f t="shared" si="14"/>
        <v>-1.34423999406863E-3</v>
      </c>
      <c r="J120">
        <f t="shared" si="15"/>
        <v>-1.34423999406863E-3</v>
      </c>
      <c r="O120">
        <f t="shared" ca="1" si="16"/>
        <v>-1.1937528206565646E-3</v>
      </c>
      <c r="Q120" s="2">
        <f t="shared" si="19"/>
        <v>37664.840400000001</v>
      </c>
    </row>
    <row r="121" spans="1:17" ht="12.95" customHeight="1" x14ac:dyDescent="0.2">
      <c r="A121" s="39" t="s">
        <v>87</v>
      </c>
      <c r="B121" s="40" t="s">
        <v>67</v>
      </c>
      <c r="C121" s="41">
        <v>52981.541499999999</v>
      </c>
      <c r="D121" s="41">
        <v>1E-4</v>
      </c>
      <c r="E121">
        <f t="shared" si="17"/>
        <v>20483.498741229956</v>
      </c>
      <c r="F121">
        <f t="shared" si="18"/>
        <v>20483.5</v>
      </c>
      <c r="G121">
        <f t="shared" si="14"/>
        <v>-5.1314499432919547E-4</v>
      </c>
      <c r="J121">
        <f t="shared" si="15"/>
        <v>-5.1314499432919547E-4</v>
      </c>
      <c r="O121">
        <f t="shared" ca="1" si="16"/>
        <v>-7.9204829395159229E-4</v>
      </c>
      <c r="Q121" s="2">
        <f t="shared" si="19"/>
        <v>37963.041499999999</v>
      </c>
    </row>
    <row r="122" spans="1:17" ht="12.95" customHeight="1" x14ac:dyDescent="0.2">
      <c r="A122" s="14" t="s">
        <v>69</v>
      </c>
      <c r="B122" s="40"/>
      <c r="C122" s="42">
        <v>53060.422100000003</v>
      </c>
      <c r="D122" s="42">
        <v>1.4E-3</v>
      </c>
      <c r="E122">
        <f t="shared" si="17"/>
        <v>20676.9967521871</v>
      </c>
      <c r="F122">
        <f t="shared" si="18"/>
        <v>20677</v>
      </c>
      <c r="G122">
        <f t="shared" si="14"/>
        <v>-1.3239899926702492E-3</v>
      </c>
      <c r="J122">
        <f t="shared" si="15"/>
        <v>-1.3239899926702492E-3</v>
      </c>
      <c r="O122">
        <f t="shared" ca="1" si="16"/>
        <v>-6.8578742461814987E-4</v>
      </c>
      <c r="Q122" s="2">
        <f t="shared" si="19"/>
        <v>38041.922100000003</v>
      </c>
    </row>
    <row r="123" spans="1:17" ht="12.95" customHeight="1" x14ac:dyDescent="0.2">
      <c r="A123" s="12" t="s">
        <v>76</v>
      </c>
      <c r="B123" s="44" t="s">
        <v>66</v>
      </c>
      <c r="C123" s="35">
        <v>53331.921399999999</v>
      </c>
      <c r="D123" s="35">
        <v>4.0000000000000002E-4</v>
      </c>
      <c r="E123">
        <f t="shared" si="17"/>
        <v>21342.997955604082</v>
      </c>
      <c r="F123">
        <f t="shared" si="18"/>
        <v>21343</v>
      </c>
      <c r="G123">
        <f t="shared" si="14"/>
        <v>-8.3340999844949692E-4</v>
      </c>
      <c r="J123">
        <f t="shared" si="15"/>
        <v>-8.3340999844949692E-4</v>
      </c>
      <c r="O123">
        <f t="shared" ca="1" si="16"/>
        <v>-3.2005233947049287E-4</v>
      </c>
      <c r="Q123" s="2">
        <f t="shared" si="19"/>
        <v>38313.421399999999</v>
      </c>
    </row>
    <row r="124" spans="1:17" ht="12.95" customHeight="1" x14ac:dyDescent="0.2">
      <c r="A124" s="15" t="s">
        <v>68</v>
      </c>
      <c r="B124" s="37" t="s">
        <v>66</v>
      </c>
      <c r="C124" s="13">
        <v>53354.749600000003</v>
      </c>
      <c r="D124" s="15">
        <v>2.9999999999999997E-4</v>
      </c>
      <c r="E124">
        <f t="shared" si="17"/>
        <v>21398.996658627795</v>
      </c>
      <c r="F124">
        <f t="shared" si="18"/>
        <v>21399</v>
      </c>
      <c r="G124">
        <f t="shared" si="14"/>
        <v>-1.3621299949591048E-3</v>
      </c>
      <c r="J124">
        <f>+G124</f>
        <v>-1.3621299949591048E-3</v>
      </c>
      <c r="O124">
        <f t="shared" ca="1" si="16"/>
        <v>-2.8929983981843682E-4</v>
      </c>
      <c r="Q124" s="2">
        <f t="shared" si="19"/>
        <v>38336.249600000003</v>
      </c>
    </row>
    <row r="125" spans="1:17" ht="12.95" customHeight="1" x14ac:dyDescent="0.2">
      <c r="A125" s="64" t="s">
        <v>434</v>
      </c>
      <c r="B125" s="66" t="s">
        <v>66</v>
      </c>
      <c r="C125" s="65">
        <v>53407.337399999997</v>
      </c>
      <c r="D125" s="17"/>
      <c r="E125">
        <f t="shared" si="17"/>
        <v>21527.997131502118</v>
      </c>
      <c r="F125">
        <f t="shared" si="18"/>
        <v>21528</v>
      </c>
      <c r="G125">
        <f t="shared" si="14"/>
        <v>-1.169360002677422E-3</v>
      </c>
      <c r="I125">
        <f>G125</f>
        <v>-1.169360002677422E-3</v>
      </c>
      <c r="O125">
        <f t="shared" ca="1" si="16"/>
        <v>-2.1845926026280854E-4</v>
      </c>
      <c r="Q125" s="2">
        <f t="shared" si="19"/>
        <v>38388.837399999997</v>
      </c>
    </row>
    <row r="126" spans="1:17" ht="12.95" customHeight="1" x14ac:dyDescent="0.2">
      <c r="A126" s="43" t="s">
        <v>80</v>
      </c>
      <c r="B126" s="40"/>
      <c r="C126" s="35">
        <v>53780.341899999999</v>
      </c>
      <c r="D126" s="35">
        <v>4.0000000000000002E-4</v>
      </c>
      <c r="E126">
        <f t="shared" si="17"/>
        <v>22442.995608035777</v>
      </c>
      <c r="F126">
        <f t="shared" si="18"/>
        <v>22443</v>
      </c>
      <c r="G126">
        <f t="shared" si="14"/>
        <v>-1.7904099950101227E-3</v>
      </c>
      <c r="J126">
        <f>+G126</f>
        <v>-1.7904099950101227E-3</v>
      </c>
      <c r="O126">
        <f t="shared" ca="1" si="16"/>
        <v>2.8401461798059462E-4</v>
      </c>
      <c r="Q126" s="2">
        <f t="shared" si="19"/>
        <v>38761.841899999999</v>
      </c>
    </row>
    <row r="127" spans="1:17" ht="12.95" customHeight="1" x14ac:dyDescent="0.2">
      <c r="A127" s="64" t="s">
        <v>446</v>
      </c>
      <c r="B127" s="66" t="s">
        <v>66</v>
      </c>
      <c r="C127" s="65">
        <v>54053.879300000001</v>
      </c>
      <c r="D127" s="17"/>
      <c r="E127">
        <f t="shared" si="17"/>
        <v>23113.996371498353</v>
      </c>
      <c r="F127">
        <f t="shared" si="18"/>
        <v>23114</v>
      </c>
      <c r="G127">
        <f t="shared" si="14"/>
        <v>-1.4791799912927672E-3</v>
      </c>
      <c r="I127">
        <f>G127</f>
        <v>-1.4791799912927672E-3</v>
      </c>
      <c r="O127">
        <f t="shared" ca="1" si="16"/>
        <v>6.5249546202575913E-4</v>
      </c>
      <c r="Q127" s="2">
        <f t="shared" si="19"/>
        <v>39035.379300000001</v>
      </c>
    </row>
    <row r="128" spans="1:17" ht="12.95" customHeight="1" x14ac:dyDescent="0.2">
      <c r="A128" s="39" t="s">
        <v>88</v>
      </c>
      <c r="B128" s="40" t="s">
        <v>66</v>
      </c>
      <c r="C128" s="41">
        <v>54053.879300000146</v>
      </c>
      <c r="D128" s="41">
        <v>2.0000000000000001E-4</v>
      </c>
      <c r="E128">
        <f t="shared" si="17"/>
        <v>23113.99637149871</v>
      </c>
      <c r="F128">
        <f t="shared" si="18"/>
        <v>23114</v>
      </c>
      <c r="G128">
        <f t="shared" si="14"/>
        <v>-1.4791798457736149E-3</v>
      </c>
      <c r="J128">
        <f>+G128</f>
        <v>-1.4791798457736149E-3</v>
      </c>
      <c r="O128">
        <f t="shared" ca="1" si="16"/>
        <v>6.5249546202575913E-4</v>
      </c>
      <c r="Q128" s="2">
        <f t="shared" si="19"/>
        <v>39035.379300000146</v>
      </c>
    </row>
    <row r="129" spans="1:17" ht="12.95" customHeight="1" x14ac:dyDescent="0.2">
      <c r="A129" s="64" t="s">
        <v>452</v>
      </c>
      <c r="B129" s="66" t="s">
        <v>66</v>
      </c>
      <c r="C129" s="65">
        <v>54054.286500000002</v>
      </c>
      <c r="D129" s="17"/>
      <c r="E129">
        <f t="shared" si="17"/>
        <v>23114.995253226713</v>
      </c>
      <c r="F129">
        <f t="shared" si="18"/>
        <v>23115</v>
      </c>
      <c r="G129">
        <f t="shared" si="14"/>
        <v>-1.9350499933352694E-3</v>
      </c>
      <c r="I129">
        <f>G129</f>
        <v>-1.9350499933352694E-3</v>
      </c>
      <c r="O129">
        <f t="shared" ca="1" si="16"/>
        <v>6.5304461380526029E-4</v>
      </c>
      <c r="Q129" s="2">
        <f t="shared" si="19"/>
        <v>39035.786500000002</v>
      </c>
    </row>
    <row r="130" spans="1:17" ht="12.95" customHeight="1" x14ac:dyDescent="0.2">
      <c r="A130" s="15" t="s">
        <v>92</v>
      </c>
      <c r="B130" s="36" t="s">
        <v>66</v>
      </c>
      <c r="C130" s="15">
        <v>54866.340600000003</v>
      </c>
      <c r="D130" s="15">
        <v>2.9999999999999997E-4</v>
      </c>
      <c r="E130">
        <f t="shared" si="17"/>
        <v>25107.004101277893</v>
      </c>
      <c r="F130">
        <f t="shared" si="18"/>
        <v>25107</v>
      </c>
      <c r="G130">
        <f t="shared" si="14"/>
        <v>1.6719100094633177E-3</v>
      </c>
      <c r="J130">
        <f t="shared" ref="J130:J135" si="20">+G130</f>
        <v>1.6719100094633177E-3</v>
      </c>
      <c r="O130">
        <f t="shared" ca="1" si="16"/>
        <v>1.7469549585712296E-3</v>
      </c>
      <c r="Q130" s="2">
        <f t="shared" si="19"/>
        <v>39847.840600000003</v>
      </c>
    </row>
    <row r="131" spans="1:17" ht="12.95" customHeight="1" x14ac:dyDescent="0.2">
      <c r="A131" s="15" t="s">
        <v>92</v>
      </c>
      <c r="B131" s="36" t="s">
        <v>67</v>
      </c>
      <c r="C131" s="15">
        <v>54866.546199999997</v>
      </c>
      <c r="D131" s="15">
        <v>1.1999999999999999E-3</v>
      </c>
      <c r="E131">
        <f t="shared" si="17"/>
        <v>25107.508448240918</v>
      </c>
      <c r="F131">
        <f t="shared" si="18"/>
        <v>25107.5</v>
      </c>
      <c r="G131">
        <f t="shared" si="14"/>
        <v>3.4439750015735626E-3</v>
      </c>
      <c r="J131">
        <f t="shared" si="20"/>
        <v>3.4439750015735626E-3</v>
      </c>
      <c r="O131">
        <f t="shared" ca="1" si="16"/>
        <v>1.7472295344609801E-3</v>
      </c>
      <c r="Q131" s="2">
        <f t="shared" si="19"/>
        <v>39848.046199999997</v>
      </c>
    </row>
    <row r="132" spans="1:17" ht="12.95" customHeight="1" x14ac:dyDescent="0.2">
      <c r="A132" s="15" t="s">
        <v>93</v>
      </c>
      <c r="B132" s="36" t="s">
        <v>67</v>
      </c>
      <c r="C132" s="15">
        <v>55607.666499999999</v>
      </c>
      <c r="D132" s="15">
        <v>1.5E-3</v>
      </c>
      <c r="E132">
        <f t="shared" si="17"/>
        <v>26925.513178554262</v>
      </c>
      <c r="F132">
        <f t="shared" si="18"/>
        <v>26925.5</v>
      </c>
      <c r="G132">
        <f t="shared" si="14"/>
        <v>5.3723150049336255E-3</v>
      </c>
      <c r="J132">
        <f t="shared" si="20"/>
        <v>5.3723150049336255E-3</v>
      </c>
      <c r="O132">
        <f t="shared" ca="1" si="16"/>
        <v>2.7455874695937778E-3</v>
      </c>
      <c r="Q132" s="2">
        <f t="shared" si="19"/>
        <v>40589.166499999999</v>
      </c>
    </row>
    <row r="133" spans="1:17" ht="12.95" customHeight="1" x14ac:dyDescent="0.2">
      <c r="A133" s="35" t="s">
        <v>96</v>
      </c>
      <c r="B133" s="44" t="s">
        <v>67</v>
      </c>
      <c r="C133" s="35">
        <v>55978.628799999999</v>
      </c>
      <c r="D133" s="35">
        <v>8.0000000000000004E-4</v>
      </c>
      <c r="E133">
        <f t="shared" si="17"/>
        <v>27835.50203753966</v>
      </c>
      <c r="F133">
        <f t="shared" si="18"/>
        <v>27835.5</v>
      </c>
      <c r="G133">
        <f t="shared" si="14"/>
        <v>8.3061500481562689E-4</v>
      </c>
      <c r="J133">
        <f t="shared" si="20"/>
        <v>8.3061500481562689E-4</v>
      </c>
      <c r="O133">
        <f t="shared" ca="1" si="16"/>
        <v>3.2453155889396769E-3</v>
      </c>
      <c r="Q133" s="2">
        <f t="shared" si="19"/>
        <v>40960.128799999999</v>
      </c>
    </row>
    <row r="134" spans="1:17" ht="12.95" customHeight="1" x14ac:dyDescent="0.2">
      <c r="A134" s="45" t="s">
        <v>97</v>
      </c>
      <c r="B134" s="46" t="s">
        <v>66</v>
      </c>
      <c r="C134" s="47">
        <v>55992.289169999996</v>
      </c>
      <c r="D134" s="47">
        <v>2.9999999999999997E-4</v>
      </c>
      <c r="E134">
        <f t="shared" si="17"/>
        <v>27869.011600397171</v>
      </c>
      <c r="F134">
        <f t="shared" si="18"/>
        <v>27869</v>
      </c>
      <c r="G134">
        <f t="shared" si="14"/>
        <v>4.7289700014516711E-3</v>
      </c>
      <c r="J134">
        <f t="shared" si="20"/>
        <v>4.7289700014516711E-3</v>
      </c>
      <c r="O134">
        <f t="shared" ca="1" si="16"/>
        <v>3.2637121735529604E-3</v>
      </c>
      <c r="Q134" s="2">
        <f t="shared" si="19"/>
        <v>40973.789169999996</v>
      </c>
    </row>
    <row r="135" spans="1:17" ht="12.95" customHeight="1" x14ac:dyDescent="0.2">
      <c r="A135" s="48" t="s">
        <v>98</v>
      </c>
      <c r="B135" s="49" t="s">
        <v>66</v>
      </c>
      <c r="C135" s="48">
        <v>56713.434300000001</v>
      </c>
      <c r="D135" s="48">
        <v>6.9999999999999999E-4</v>
      </c>
      <c r="E135">
        <f t="shared" si="17"/>
        <v>29638.016251305311</v>
      </c>
      <c r="F135">
        <f t="shared" si="18"/>
        <v>29638</v>
      </c>
      <c r="G135">
        <f t="shared" si="14"/>
        <v>6.6249400042579509E-3</v>
      </c>
      <c r="J135">
        <f t="shared" si="20"/>
        <v>6.6249400042579509E-3</v>
      </c>
      <c r="O135">
        <f t="shared" ca="1" si="16"/>
        <v>4.2351616714902101E-3</v>
      </c>
      <c r="Q135" s="2">
        <f t="shared" si="19"/>
        <v>41694.934300000001</v>
      </c>
    </row>
    <row r="136" spans="1:17" ht="12.95" customHeight="1" x14ac:dyDescent="0.2">
      <c r="B136" s="20"/>
      <c r="C136" s="17"/>
      <c r="D136" s="17"/>
    </row>
    <row r="137" spans="1:17" ht="12.95" customHeight="1" x14ac:dyDescent="0.2">
      <c r="B137" s="20"/>
      <c r="C137" s="17"/>
      <c r="D137" s="17"/>
    </row>
    <row r="138" spans="1:17" ht="12.95" customHeight="1" x14ac:dyDescent="0.2">
      <c r="B138" s="20"/>
      <c r="C138" s="17"/>
      <c r="D138" s="17"/>
    </row>
    <row r="139" spans="1:17" ht="12.95" customHeight="1" x14ac:dyDescent="0.2">
      <c r="B139" s="20"/>
      <c r="C139" s="17"/>
      <c r="D139" s="17"/>
    </row>
    <row r="140" spans="1:17" ht="12.95" customHeight="1" x14ac:dyDescent="0.2">
      <c r="C140" s="17"/>
      <c r="D140" s="17"/>
    </row>
    <row r="141" spans="1:17" ht="12.95" customHeight="1" x14ac:dyDescent="0.2">
      <c r="C141" s="17"/>
      <c r="D141" s="17"/>
    </row>
    <row r="142" spans="1:17" ht="12.95" customHeight="1" x14ac:dyDescent="0.2">
      <c r="C142" s="17"/>
      <c r="D142" s="17"/>
    </row>
    <row r="143" spans="1:17" ht="12.95" customHeight="1" x14ac:dyDescent="0.2">
      <c r="C143" s="17"/>
      <c r="D143" s="17"/>
    </row>
    <row r="144" spans="1:17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opLeftCell="A88" workbookViewId="0">
      <selection activeCell="A111" sqref="A111:C115"/>
    </sheetView>
  </sheetViews>
  <sheetFormatPr defaultRowHeight="12.75" x14ac:dyDescent="0.2"/>
  <cols>
    <col min="1" max="1" width="19.7109375" style="51" customWidth="1"/>
    <col min="2" max="2" width="4.42578125" style="16" customWidth="1"/>
    <col min="3" max="3" width="12.7109375" style="51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51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50" t="s">
        <v>99</v>
      </c>
      <c r="I1" s="52" t="s">
        <v>100</v>
      </c>
      <c r="J1" s="53" t="s">
        <v>95</v>
      </c>
    </row>
    <row r="2" spans="1:16" x14ac:dyDescent="0.2">
      <c r="I2" s="54" t="s">
        <v>101</v>
      </c>
      <c r="J2" s="55" t="s">
        <v>102</v>
      </c>
    </row>
    <row r="3" spans="1:16" x14ac:dyDescent="0.2">
      <c r="A3" s="56" t="s">
        <v>103</v>
      </c>
      <c r="I3" s="54" t="s">
        <v>104</v>
      </c>
      <c r="J3" s="55" t="s">
        <v>105</v>
      </c>
    </row>
    <row r="4" spans="1:16" x14ac:dyDescent="0.2">
      <c r="I4" s="54" t="s">
        <v>106</v>
      </c>
      <c r="J4" s="55" t="s">
        <v>105</v>
      </c>
    </row>
    <row r="5" spans="1:16" ht="13.5" thickBot="1" x14ac:dyDescent="0.25">
      <c r="I5" s="57" t="s">
        <v>107</v>
      </c>
      <c r="J5" s="58" t="s">
        <v>108</v>
      </c>
    </row>
    <row r="10" spans="1:16" ht="13.5" thickBot="1" x14ac:dyDescent="0.25"/>
    <row r="11" spans="1:16" ht="12.75" customHeight="1" thickBot="1" x14ac:dyDescent="0.25">
      <c r="A11" s="51" t="str">
        <f t="shared" ref="A11:A42" si="0">P11</f>
        <v> AOLD 20.206 </v>
      </c>
      <c r="B11" s="20" t="str">
        <f t="shared" ref="B11:B42" si="1">IF(H11=INT(H11),"I","II")</f>
        <v>I</v>
      </c>
      <c r="C11" s="51">
        <f t="shared" ref="C11:C42" si="2">1*G11</f>
        <v>29639.360000000001</v>
      </c>
      <c r="D11" s="16" t="str">
        <f t="shared" ref="D11:D42" si="3">VLOOKUP(F11,I$1:J$5,2,FALSE)</f>
        <v>vis</v>
      </c>
      <c r="E11" s="59">
        <f>VLOOKUP(C11,Active!C$21:E$973,3,FALSE)</f>
        <v>-36776.026308660774</v>
      </c>
      <c r="F11" s="20" t="s">
        <v>107</v>
      </c>
      <c r="G11" s="16" t="str">
        <f t="shared" ref="G11:G42" si="4">MID(I11,3,LEN(I11)-3)</f>
        <v>29639.36</v>
      </c>
      <c r="H11" s="51">
        <f t="shared" ref="H11:H42" si="5">1*K11</f>
        <v>-36764</v>
      </c>
      <c r="I11" s="60" t="s">
        <v>111</v>
      </c>
      <c r="J11" s="61" t="s">
        <v>112</v>
      </c>
      <c r="K11" s="60">
        <v>-36764</v>
      </c>
      <c r="L11" s="60" t="s">
        <v>113</v>
      </c>
      <c r="M11" s="61" t="s">
        <v>114</v>
      </c>
      <c r="N11" s="61"/>
      <c r="O11" s="62" t="s">
        <v>115</v>
      </c>
      <c r="P11" s="62" t="s">
        <v>116</v>
      </c>
    </row>
    <row r="12" spans="1:16" ht="12.75" customHeight="1" thickBot="1" x14ac:dyDescent="0.25">
      <c r="A12" s="51" t="str">
        <f t="shared" si="0"/>
        <v> AOLD 20.206 </v>
      </c>
      <c r="B12" s="20" t="str">
        <f t="shared" si="1"/>
        <v>I</v>
      </c>
      <c r="C12" s="51">
        <f t="shared" si="2"/>
        <v>29646.27</v>
      </c>
      <c r="D12" s="16" t="str">
        <f t="shared" si="3"/>
        <v>vis</v>
      </c>
      <c r="E12" s="59">
        <f>VLOOKUP(C12,Active!C$21:E$973,3,FALSE)</f>
        <v>-36759.075737091676</v>
      </c>
      <c r="F12" s="20" t="s">
        <v>107</v>
      </c>
      <c r="G12" s="16" t="str">
        <f t="shared" si="4"/>
        <v>29646.27</v>
      </c>
      <c r="H12" s="51">
        <f t="shared" si="5"/>
        <v>-36747</v>
      </c>
      <c r="I12" s="60" t="s">
        <v>117</v>
      </c>
      <c r="J12" s="61" t="s">
        <v>118</v>
      </c>
      <c r="K12" s="60">
        <v>-36747</v>
      </c>
      <c r="L12" s="60" t="s">
        <v>119</v>
      </c>
      <c r="M12" s="61" t="s">
        <v>114</v>
      </c>
      <c r="N12" s="61"/>
      <c r="O12" s="62" t="s">
        <v>115</v>
      </c>
      <c r="P12" s="62" t="s">
        <v>116</v>
      </c>
    </row>
    <row r="13" spans="1:16" ht="12.75" customHeight="1" thickBot="1" x14ac:dyDescent="0.25">
      <c r="A13" s="51" t="str">
        <f t="shared" si="0"/>
        <v> AOLD 20.206 </v>
      </c>
      <c r="B13" s="20" t="str">
        <f t="shared" si="1"/>
        <v>I</v>
      </c>
      <c r="C13" s="51">
        <f t="shared" si="2"/>
        <v>29730.25</v>
      </c>
      <c r="D13" s="16" t="str">
        <f t="shared" si="3"/>
        <v>vis</v>
      </c>
      <c r="E13" s="59">
        <f>VLOOKUP(C13,Active!C$21:E$973,3,FALSE)</f>
        <v>-36553.068645865438</v>
      </c>
      <c r="F13" s="20" t="s">
        <v>107</v>
      </c>
      <c r="G13" s="16" t="str">
        <f t="shared" si="4"/>
        <v>29730.25</v>
      </c>
      <c r="H13" s="51">
        <f t="shared" si="5"/>
        <v>-36541</v>
      </c>
      <c r="I13" s="60" t="s">
        <v>120</v>
      </c>
      <c r="J13" s="61" t="s">
        <v>121</v>
      </c>
      <c r="K13" s="60">
        <v>-36541</v>
      </c>
      <c r="L13" s="60" t="s">
        <v>119</v>
      </c>
      <c r="M13" s="61" t="s">
        <v>114</v>
      </c>
      <c r="N13" s="61"/>
      <c r="O13" s="62" t="s">
        <v>115</v>
      </c>
      <c r="P13" s="62" t="s">
        <v>116</v>
      </c>
    </row>
    <row r="14" spans="1:16" ht="12.75" customHeight="1" thickBot="1" x14ac:dyDescent="0.25">
      <c r="A14" s="51" t="str">
        <f t="shared" si="0"/>
        <v> AOLD 20.206 </v>
      </c>
      <c r="B14" s="20" t="str">
        <f t="shared" si="1"/>
        <v>I</v>
      </c>
      <c r="C14" s="51">
        <f t="shared" si="2"/>
        <v>29996.47</v>
      </c>
      <c r="D14" s="16" t="str">
        <f t="shared" si="3"/>
        <v>vis</v>
      </c>
      <c r="E14" s="59">
        <f>VLOOKUP(C14,Active!C$21:E$973,3,FALSE)</f>
        <v>-35900.017826310206</v>
      </c>
      <c r="F14" s="20" t="s">
        <v>107</v>
      </c>
      <c r="G14" s="16" t="str">
        <f t="shared" si="4"/>
        <v>29996.47</v>
      </c>
      <c r="H14" s="51">
        <f t="shared" si="5"/>
        <v>-35888</v>
      </c>
      <c r="I14" s="60" t="s">
        <v>125</v>
      </c>
      <c r="J14" s="61" t="s">
        <v>126</v>
      </c>
      <c r="K14" s="60">
        <v>-35888</v>
      </c>
      <c r="L14" s="60" t="s">
        <v>113</v>
      </c>
      <c r="M14" s="61" t="s">
        <v>114</v>
      </c>
      <c r="N14" s="61"/>
      <c r="O14" s="62" t="s">
        <v>115</v>
      </c>
      <c r="P14" s="62" t="s">
        <v>116</v>
      </c>
    </row>
    <row r="15" spans="1:16" ht="12.75" customHeight="1" thickBot="1" x14ac:dyDescent="0.25">
      <c r="A15" s="51" t="str">
        <f t="shared" si="0"/>
        <v> AOLD 20.206 </v>
      </c>
      <c r="B15" s="20" t="str">
        <f t="shared" si="1"/>
        <v>I</v>
      </c>
      <c r="C15" s="51">
        <f t="shared" si="2"/>
        <v>30000.54</v>
      </c>
      <c r="D15" s="16" t="str">
        <f t="shared" si="3"/>
        <v>vis</v>
      </c>
      <c r="E15" s="59">
        <f>VLOOKUP(C15,Active!C$21:E$973,3,FALSE)</f>
        <v>-35890.03391512551</v>
      </c>
      <c r="F15" s="20" t="s">
        <v>107</v>
      </c>
      <c r="G15" s="16" t="str">
        <f t="shared" si="4"/>
        <v>30000.54</v>
      </c>
      <c r="H15" s="51">
        <f t="shared" si="5"/>
        <v>-35878</v>
      </c>
      <c r="I15" s="60" t="s">
        <v>127</v>
      </c>
      <c r="J15" s="61" t="s">
        <v>128</v>
      </c>
      <c r="K15" s="60">
        <v>-35878</v>
      </c>
      <c r="L15" s="60" t="s">
        <v>129</v>
      </c>
      <c r="M15" s="61" t="s">
        <v>114</v>
      </c>
      <c r="N15" s="61"/>
      <c r="O15" s="62" t="s">
        <v>115</v>
      </c>
      <c r="P15" s="62" t="s">
        <v>116</v>
      </c>
    </row>
    <row r="16" spans="1:16" ht="12.75" customHeight="1" thickBot="1" x14ac:dyDescent="0.25">
      <c r="A16" s="51" t="str">
        <f t="shared" si="0"/>
        <v> AHSB 7.8.415 </v>
      </c>
      <c r="B16" s="20" t="str">
        <f t="shared" si="1"/>
        <v>I</v>
      </c>
      <c r="C16" s="51">
        <f t="shared" si="2"/>
        <v>30025.395</v>
      </c>
      <c r="D16" s="16" t="str">
        <f t="shared" si="3"/>
        <v>vis</v>
      </c>
      <c r="E16" s="59">
        <f>VLOOKUP(C16,Active!C$21:E$973,3,FALSE)</f>
        <v>-35829.063371514792</v>
      </c>
      <c r="F16" s="20" t="s">
        <v>107</v>
      </c>
      <c r="G16" s="16" t="str">
        <f t="shared" si="4"/>
        <v>30025.395</v>
      </c>
      <c r="H16" s="51">
        <f t="shared" si="5"/>
        <v>-35817</v>
      </c>
      <c r="I16" s="60" t="s">
        <v>130</v>
      </c>
      <c r="J16" s="61" t="s">
        <v>131</v>
      </c>
      <c r="K16" s="60">
        <v>-35817</v>
      </c>
      <c r="L16" s="60" t="s">
        <v>132</v>
      </c>
      <c r="M16" s="61" t="s">
        <v>114</v>
      </c>
      <c r="N16" s="61"/>
      <c r="O16" s="62" t="s">
        <v>133</v>
      </c>
      <c r="P16" s="62" t="s">
        <v>134</v>
      </c>
    </row>
    <row r="17" spans="1:16" ht="12.75" customHeight="1" thickBot="1" x14ac:dyDescent="0.25">
      <c r="A17" s="51" t="str">
        <f t="shared" si="0"/>
        <v> AOLD 20.206 </v>
      </c>
      <c r="B17" s="20" t="str">
        <f t="shared" si="1"/>
        <v>I</v>
      </c>
      <c r="C17" s="51">
        <f t="shared" si="2"/>
        <v>30041.31</v>
      </c>
      <c r="D17" s="16" t="str">
        <f t="shared" si="3"/>
        <v>vis</v>
      </c>
      <c r="E17" s="59">
        <f>VLOOKUP(C17,Active!C$21:E$973,3,FALSE)</f>
        <v>-35790.023089818373</v>
      </c>
      <c r="F17" s="20" t="s">
        <v>107</v>
      </c>
      <c r="G17" s="16" t="str">
        <f t="shared" si="4"/>
        <v>30041.31</v>
      </c>
      <c r="H17" s="51">
        <f t="shared" si="5"/>
        <v>-35778</v>
      </c>
      <c r="I17" s="60" t="s">
        <v>135</v>
      </c>
      <c r="J17" s="61" t="s">
        <v>136</v>
      </c>
      <c r="K17" s="60">
        <v>-35778</v>
      </c>
      <c r="L17" s="60" t="s">
        <v>113</v>
      </c>
      <c r="M17" s="61" t="s">
        <v>114</v>
      </c>
      <c r="N17" s="61"/>
      <c r="O17" s="62" t="s">
        <v>115</v>
      </c>
      <c r="P17" s="62" t="s">
        <v>116</v>
      </c>
    </row>
    <row r="18" spans="1:16" ht="12.75" customHeight="1" thickBot="1" x14ac:dyDescent="0.25">
      <c r="A18" s="51" t="str">
        <f t="shared" si="0"/>
        <v> AHSB 7.8.415 </v>
      </c>
      <c r="B18" s="20" t="str">
        <f t="shared" si="1"/>
        <v>I</v>
      </c>
      <c r="C18" s="51">
        <f t="shared" si="2"/>
        <v>30072.275000000001</v>
      </c>
      <c r="D18" s="16" t="str">
        <f t="shared" si="3"/>
        <v>vis</v>
      </c>
      <c r="E18" s="59">
        <f>VLOOKUP(C18,Active!C$21:E$973,3,FALSE)</f>
        <v>-35714.064414183456</v>
      </c>
      <c r="F18" s="20" t="s">
        <v>107</v>
      </c>
      <c r="G18" s="16" t="str">
        <f t="shared" si="4"/>
        <v>30072.275</v>
      </c>
      <c r="H18" s="51">
        <f t="shared" si="5"/>
        <v>-35702</v>
      </c>
      <c r="I18" s="60" t="s">
        <v>137</v>
      </c>
      <c r="J18" s="61" t="s">
        <v>138</v>
      </c>
      <c r="K18" s="60">
        <v>-35702</v>
      </c>
      <c r="L18" s="60" t="s">
        <v>132</v>
      </c>
      <c r="M18" s="61" t="s">
        <v>114</v>
      </c>
      <c r="N18" s="61"/>
      <c r="O18" s="62" t="s">
        <v>133</v>
      </c>
      <c r="P18" s="62" t="s">
        <v>134</v>
      </c>
    </row>
    <row r="19" spans="1:16" ht="12.75" customHeight="1" thickBot="1" x14ac:dyDescent="0.25">
      <c r="A19" s="51" t="str">
        <f t="shared" si="0"/>
        <v> AHSB 7.8.415 </v>
      </c>
      <c r="B19" s="20" t="str">
        <f t="shared" si="1"/>
        <v>I</v>
      </c>
      <c r="C19" s="51">
        <f t="shared" si="2"/>
        <v>30076.35</v>
      </c>
      <c r="D19" s="16" t="str">
        <f t="shared" si="3"/>
        <v>vis</v>
      </c>
      <c r="E19" s="59">
        <f>VLOOKUP(C19,Active!C$21:E$973,3,FALSE)</f>
        <v>-35704.068237751606</v>
      </c>
      <c r="F19" s="20" t="s">
        <v>107</v>
      </c>
      <c r="G19" s="16" t="str">
        <f t="shared" si="4"/>
        <v>30076.350</v>
      </c>
      <c r="H19" s="51">
        <f t="shared" si="5"/>
        <v>-35692</v>
      </c>
      <c r="I19" s="60" t="s">
        <v>139</v>
      </c>
      <c r="J19" s="61" t="s">
        <v>140</v>
      </c>
      <c r="K19" s="60">
        <v>-35692</v>
      </c>
      <c r="L19" s="60" t="s">
        <v>141</v>
      </c>
      <c r="M19" s="61" t="s">
        <v>114</v>
      </c>
      <c r="N19" s="61"/>
      <c r="O19" s="62" t="s">
        <v>133</v>
      </c>
      <c r="P19" s="62" t="s">
        <v>134</v>
      </c>
    </row>
    <row r="20" spans="1:16" ht="12.75" customHeight="1" thickBot="1" x14ac:dyDescent="0.25">
      <c r="A20" s="51" t="str">
        <f t="shared" si="0"/>
        <v> AHSB 7.8.415 </v>
      </c>
      <c r="B20" s="20" t="str">
        <f t="shared" si="1"/>
        <v>I</v>
      </c>
      <c r="C20" s="51">
        <f t="shared" si="2"/>
        <v>30078.395</v>
      </c>
      <c r="D20" s="16" t="str">
        <f t="shared" si="3"/>
        <v>vis</v>
      </c>
      <c r="E20" s="59">
        <f>VLOOKUP(C20,Active!C$21:E$973,3,FALSE)</f>
        <v>-35699.051751664942</v>
      </c>
      <c r="F20" s="20" t="s">
        <v>107</v>
      </c>
      <c r="G20" s="16" t="str">
        <f t="shared" si="4"/>
        <v>30078.395</v>
      </c>
      <c r="H20" s="51">
        <f t="shared" si="5"/>
        <v>-35687</v>
      </c>
      <c r="I20" s="60" t="s">
        <v>142</v>
      </c>
      <c r="J20" s="61" t="s">
        <v>143</v>
      </c>
      <c r="K20" s="60">
        <v>-35687</v>
      </c>
      <c r="L20" s="60" t="s">
        <v>144</v>
      </c>
      <c r="M20" s="61" t="s">
        <v>114</v>
      </c>
      <c r="N20" s="61"/>
      <c r="O20" s="62" t="s">
        <v>133</v>
      </c>
      <c r="P20" s="62" t="s">
        <v>134</v>
      </c>
    </row>
    <row r="21" spans="1:16" ht="12.75" customHeight="1" thickBot="1" x14ac:dyDescent="0.25">
      <c r="A21" s="51" t="str">
        <f t="shared" si="0"/>
        <v> AOLD 20.206 </v>
      </c>
      <c r="B21" s="20" t="str">
        <f t="shared" si="1"/>
        <v>I</v>
      </c>
      <c r="C21" s="51">
        <f t="shared" si="2"/>
        <v>30085.31</v>
      </c>
      <c r="D21" s="16" t="str">
        <f t="shared" si="3"/>
        <v>vis</v>
      </c>
      <c r="E21" s="59">
        <f>VLOOKUP(C21,Active!C$21:E$973,3,FALSE)</f>
        <v>-35682.088914848682</v>
      </c>
      <c r="F21" s="20" t="s">
        <v>107</v>
      </c>
      <c r="G21" s="16" t="str">
        <f t="shared" si="4"/>
        <v>30085.31</v>
      </c>
      <c r="H21" s="51">
        <f t="shared" si="5"/>
        <v>-35670</v>
      </c>
      <c r="I21" s="60" t="s">
        <v>145</v>
      </c>
      <c r="J21" s="61" t="s">
        <v>146</v>
      </c>
      <c r="K21" s="60">
        <v>-35670</v>
      </c>
      <c r="L21" s="60" t="s">
        <v>147</v>
      </c>
      <c r="M21" s="61" t="s">
        <v>114</v>
      </c>
      <c r="N21" s="61"/>
      <c r="O21" s="62" t="s">
        <v>115</v>
      </c>
      <c r="P21" s="62" t="s">
        <v>116</v>
      </c>
    </row>
    <row r="22" spans="1:16" ht="12.75" customHeight="1" thickBot="1" x14ac:dyDescent="0.25">
      <c r="A22" s="51" t="str">
        <f t="shared" si="0"/>
        <v> AOLD 20.206 </v>
      </c>
      <c r="B22" s="20" t="str">
        <f t="shared" si="1"/>
        <v>I</v>
      </c>
      <c r="C22" s="51">
        <f t="shared" si="2"/>
        <v>30101.24</v>
      </c>
      <c r="D22" s="16" t="str">
        <f t="shared" si="3"/>
        <v>vis</v>
      </c>
      <c r="E22" s="59">
        <f>VLOOKUP(C22,Active!C$21:E$973,3,FALSE)</f>
        <v>-35643.011837410791</v>
      </c>
      <c r="F22" s="20" t="s">
        <v>107</v>
      </c>
      <c r="G22" s="16" t="str">
        <f t="shared" si="4"/>
        <v>30101.24</v>
      </c>
      <c r="H22" s="51">
        <f t="shared" si="5"/>
        <v>-35631</v>
      </c>
      <c r="I22" s="60" t="s">
        <v>148</v>
      </c>
      <c r="J22" s="61" t="s">
        <v>149</v>
      </c>
      <c r="K22" s="60">
        <v>-35631</v>
      </c>
      <c r="L22" s="60" t="s">
        <v>113</v>
      </c>
      <c r="M22" s="61" t="s">
        <v>114</v>
      </c>
      <c r="N22" s="61"/>
      <c r="O22" s="62" t="s">
        <v>115</v>
      </c>
      <c r="P22" s="62" t="s">
        <v>116</v>
      </c>
    </row>
    <row r="23" spans="1:16" ht="12.75" customHeight="1" thickBot="1" x14ac:dyDescent="0.25">
      <c r="A23" s="51" t="str">
        <f t="shared" si="0"/>
        <v> AOLD 20.206 </v>
      </c>
      <c r="B23" s="20" t="str">
        <f t="shared" si="1"/>
        <v>I</v>
      </c>
      <c r="C23" s="51">
        <f t="shared" si="2"/>
        <v>30103.29</v>
      </c>
      <c r="D23" s="16" t="str">
        <f t="shared" si="3"/>
        <v>vis</v>
      </c>
      <c r="E23" s="59">
        <f>VLOOKUP(C23,Active!C$21:E$973,3,FALSE)</f>
        <v>-35637.98308607698</v>
      </c>
      <c r="F23" s="20" t="s">
        <v>107</v>
      </c>
      <c r="G23" s="16" t="str">
        <f t="shared" si="4"/>
        <v>30103.29</v>
      </c>
      <c r="H23" s="51">
        <f t="shared" si="5"/>
        <v>-35626</v>
      </c>
      <c r="I23" s="60" t="s">
        <v>150</v>
      </c>
      <c r="J23" s="61" t="s">
        <v>151</v>
      </c>
      <c r="K23" s="60">
        <v>-35626</v>
      </c>
      <c r="L23" s="60" t="s">
        <v>152</v>
      </c>
      <c r="M23" s="61" t="s">
        <v>114</v>
      </c>
      <c r="N23" s="61"/>
      <c r="O23" s="62" t="s">
        <v>115</v>
      </c>
      <c r="P23" s="62" t="s">
        <v>116</v>
      </c>
    </row>
    <row r="24" spans="1:16" ht="12.75" customHeight="1" thickBot="1" x14ac:dyDescent="0.25">
      <c r="A24" s="51" t="str">
        <f t="shared" si="0"/>
        <v> AOLD 20.206 </v>
      </c>
      <c r="B24" s="20" t="str">
        <f t="shared" si="1"/>
        <v>I</v>
      </c>
      <c r="C24" s="51">
        <f t="shared" si="2"/>
        <v>30110.2</v>
      </c>
      <c r="D24" s="16" t="str">
        <f t="shared" si="3"/>
        <v>vis</v>
      </c>
      <c r="E24" s="59">
        <f>VLOOKUP(C24,Active!C$21:E$973,3,FALSE)</f>
        <v>-35621.032514507875</v>
      </c>
      <c r="F24" s="20" t="s">
        <v>107</v>
      </c>
      <c r="G24" s="16" t="str">
        <f t="shared" si="4"/>
        <v>30110.20</v>
      </c>
      <c r="H24" s="51">
        <f t="shared" si="5"/>
        <v>-35609</v>
      </c>
      <c r="I24" s="60" t="s">
        <v>153</v>
      </c>
      <c r="J24" s="61" t="s">
        <v>154</v>
      </c>
      <c r="K24" s="60">
        <v>-35609</v>
      </c>
      <c r="L24" s="60" t="s">
        <v>129</v>
      </c>
      <c r="M24" s="61" t="s">
        <v>114</v>
      </c>
      <c r="N24" s="61"/>
      <c r="O24" s="62" t="s">
        <v>115</v>
      </c>
      <c r="P24" s="62" t="s">
        <v>116</v>
      </c>
    </row>
    <row r="25" spans="1:16" ht="12.75" customHeight="1" thickBot="1" x14ac:dyDescent="0.25">
      <c r="A25" s="51" t="str">
        <f t="shared" si="0"/>
        <v> AOLD 20.206 </v>
      </c>
      <c r="B25" s="20" t="str">
        <f t="shared" si="1"/>
        <v>I</v>
      </c>
      <c r="C25" s="51">
        <f t="shared" si="2"/>
        <v>30314.43</v>
      </c>
      <c r="D25" s="16" t="str">
        <f t="shared" si="3"/>
        <v>vis</v>
      </c>
      <c r="E25" s="59">
        <f>VLOOKUP(C25,Active!C$21:E$973,3,FALSE)</f>
        <v>-35120.046229188352</v>
      </c>
      <c r="F25" s="20" t="s">
        <v>107</v>
      </c>
      <c r="G25" s="16" t="str">
        <f t="shared" si="4"/>
        <v>30314.43</v>
      </c>
      <c r="H25" s="51">
        <f t="shared" si="5"/>
        <v>-35108</v>
      </c>
      <c r="I25" s="60" t="s">
        <v>155</v>
      </c>
      <c r="J25" s="61" t="s">
        <v>156</v>
      </c>
      <c r="K25" s="60">
        <v>-35108</v>
      </c>
      <c r="L25" s="60" t="s">
        <v>129</v>
      </c>
      <c r="M25" s="61" t="s">
        <v>114</v>
      </c>
      <c r="N25" s="61"/>
      <c r="O25" s="62" t="s">
        <v>115</v>
      </c>
      <c r="P25" s="62" t="s">
        <v>116</v>
      </c>
    </row>
    <row r="26" spans="1:16" ht="12.75" customHeight="1" thickBot="1" x14ac:dyDescent="0.25">
      <c r="A26" s="51" t="str">
        <f t="shared" si="0"/>
        <v> AOLD 20.206 </v>
      </c>
      <c r="B26" s="20" t="str">
        <f t="shared" si="1"/>
        <v>I</v>
      </c>
      <c r="C26" s="51">
        <f t="shared" si="2"/>
        <v>30345.41</v>
      </c>
      <c r="D26" s="16" t="str">
        <f t="shared" si="3"/>
        <v>vis</v>
      </c>
      <c r="E26" s="59">
        <f>VLOOKUP(C26,Active!C$21:E$973,3,FALSE)</f>
        <v>-35044.050757811972</v>
      </c>
      <c r="F26" s="20" t="s">
        <v>107</v>
      </c>
      <c r="G26" s="16" t="str">
        <f t="shared" si="4"/>
        <v>30345.41</v>
      </c>
      <c r="H26" s="51">
        <f t="shared" si="5"/>
        <v>-35032</v>
      </c>
      <c r="I26" s="60" t="s">
        <v>157</v>
      </c>
      <c r="J26" s="61" t="s">
        <v>158</v>
      </c>
      <c r="K26" s="60">
        <v>-35032</v>
      </c>
      <c r="L26" s="60" t="s">
        <v>129</v>
      </c>
      <c r="M26" s="61" t="s">
        <v>114</v>
      </c>
      <c r="N26" s="61"/>
      <c r="O26" s="62" t="s">
        <v>115</v>
      </c>
      <c r="P26" s="62" t="s">
        <v>116</v>
      </c>
    </row>
    <row r="27" spans="1:16" ht="12.75" customHeight="1" thickBot="1" x14ac:dyDescent="0.25">
      <c r="A27" s="51" t="str">
        <f t="shared" si="0"/>
        <v> AOLD 20.206 </v>
      </c>
      <c r="B27" s="20" t="str">
        <f t="shared" si="1"/>
        <v>I</v>
      </c>
      <c r="C27" s="51">
        <f t="shared" si="2"/>
        <v>30351.53</v>
      </c>
      <c r="D27" s="16" t="str">
        <f t="shared" si="3"/>
        <v>vis</v>
      </c>
      <c r="E27" s="59">
        <f>VLOOKUP(C27,Active!C$21:E$973,3,FALSE)</f>
        <v>-35029.038095293457</v>
      </c>
      <c r="F27" s="20" t="s">
        <v>107</v>
      </c>
      <c r="G27" s="16" t="str">
        <f t="shared" si="4"/>
        <v>30351.53</v>
      </c>
      <c r="H27" s="51">
        <f t="shared" si="5"/>
        <v>-35017</v>
      </c>
      <c r="I27" s="60" t="s">
        <v>159</v>
      </c>
      <c r="J27" s="61" t="s">
        <v>160</v>
      </c>
      <c r="K27" s="60">
        <v>-35017</v>
      </c>
      <c r="L27" s="60" t="s">
        <v>129</v>
      </c>
      <c r="M27" s="61" t="s">
        <v>114</v>
      </c>
      <c r="N27" s="61"/>
      <c r="O27" s="62" t="s">
        <v>115</v>
      </c>
      <c r="P27" s="62" t="s">
        <v>116</v>
      </c>
    </row>
    <row r="28" spans="1:16" ht="12.75" customHeight="1" thickBot="1" x14ac:dyDescent="0.25">
      <c r="A28" s="51" t="str">
        <f t="shared" si="0"/>
        <v> AOLD 20.206 </v>
      </c>
      <c r="B28" s="20" t="str">
        <f t="shared" si="1"/>
        <v>I</v>
      </c>
      <c r="C28" s="51">
        <f t="shared" si="2"/>
        <v>30352.33</v>
      </c>
      <c r="D28" s="16" t="str">
        <f t="shared" si="3"/>
        <v>vis</v>
      </c>
      <c r="E28" s="59">
        <f>VLOOKUP(C28,Active!C$21:E$973,3,FALSE)</f>
        <v>-35027.075655748551</v>
      </c>
      <c r="F28" s="20" t="s">
        <v>107</v>
      </c>
      <c r="G28" s="16" t="str">
        <f t="shared" si="4"/>
        <v>30352.33</v>
      </c>
      <c r="H28" s="51">
        <f t="shared" si="5"/>
        <v>-35015</v>
      </c>
      <c r="I28" s="60" t="s">
        <v>161</v>
      </c>
      <c r="J28" s="61" t="s">
        <v>162</v>
      </c>
      <c r="K28" s="60">
        <v>-35015</v>
      </c>
      <c r="L28" s="60" t="s">
        <v>119</v>
      </c>
      <c r="M28" s="61" t="s">
        <v>114</v>
      </c>
      <c r="N28" s="61"/>
      <c r="O28" s="62" t="s">
        <v>115</v>
      </c>
      <c r="P28" s="62" t="s">
        <v>116</v>
      </c>
    </row>
    <row r="29" spans="1:16" ht="12.75" customHeight="1" thickBot="1" x14ac:dyDescent="0.25">
      <c r="A29" s="51" t="str">
        <f t="shared" si="0"/>
        <v> AOLD 20.206 </v>
      </c>
      <c r="B29" s="20" t="str">
        <f t="shared" si="1"/>
        <v>I</v>
      </c>
      <c r="C29" s="51">
        <f t="shared" si="2"/>
        <v>30465.25</v>
      </c>
      <c r="D29" s="16" t="str">
        <f t="shared" si="3"/>
        <v>vis</v>
      </c>
      <c r="E29" s="59">
        <f>VLOOKUP(C29,Active!C$21:E$973,3,FALSE)</f>
        <v>-34750.077313985443</v>
      </c>
      <c r="F29" s="20" t="s">
        <v>107</v>
      </c>
      <c r="G29" s="16" t="str">
        <f t="shared" si="4"/>
        <v>30465.25</v>
      </c>
      <c r="H29" s="51">
        <f t="shared" si="5"/>
        <v>-34738</v>
      </c>
      <c r="I29" s="60" t="s">
        <v>163</v>
      </c>
      <c r="J29" s="61" t="s">
        <v>164</v>
      </c>
      <c r="K29" s="60">
        <v>-34738</v>
      </c>
      <c r="L29" s="60" t="s">
        <v>119</v>
      </c>
      <c r="M29" s="61" t="s">
        <v>114</v>
      </c>
      <c r="N29" s="61"/>
      <c r="O29" s="62" t="s">
        <v>115</v>
      </c>
      <c r="P29" s="62" t="s">
        <v>116</v>
      </c>
    </row>
    <row r="30" spans="1:16" ht="12.75" customHeight="1" thickBot="1" x14ac:dyDescent="0.25">
      <c r="A30" s="51" t="str">
        <f t="shared" si="0"/>
        <v> AOLD 20.206 </v>
      </c>
      <c r="B30" s="20" t="str">
        <f t="shared" si="1"/>
        <v>I</v>
      </c>
      <c r="C30" s="51">
        <f t="shared" si="2"/>
        <v>30483.200000000001</v>
      </c>
      <c r="D30" s="16" t="str">
        <f t="shared" si="3"/>
        <v>vis</v>
      </c>
      <c r="E30" s="59">
        <f>VLOOKUP(C30,Active!C$21:E$973,3,FALSE)</f>
        <v>-34706.045076696668</v>
      </c>
      <c r="F30" s="20" t="s">
        <v>107</v>
      </c>
      <c r="G30" s="16" t="str">
        <f t="shared" si="4"/>
        <v>30483.20</v>
      </c>
      <c r="H30" s="51">
        <f t="shared" si="5"/>
        <v>-34694</v>
      </c>
      <c r="I30" s="60" t="s">
        <v>165</v>
      </c>
      <c r="J30" s="61" t="s">
        <v>166</v>
      </c>
      <c r="K30" s="60">
        <v>-34694</v>
      </c>
      <c r="L30" s="60" t="s">
        <v>129</v>
      </c>
      <c r="M30" s="61" t="s">
        <v>114</v>
      </c>
      <c r="N30" s="61"/>
      <c r="O30" s="62" t="s">
        <v>115</v>
      </c>
      <c r="P30" s="62" t="s">
        <v>116</v>
      </c>
    </row>
    <row r="31" spans="1:16" ht="12.75" customHeight="1" thickBot="1" x14ac:dyDescent="0.25">
      <c r="A31" s="51" t="str">
        <f t="shared" si="0"/>
        <v> AOLD 20.206 </v>
      </c>
      <c r="B31" s="20" t="str">
        <f t="shared" si="1"/>
        <v>I</v>
      </c>
      <c r="C31" s="51">
        <f t="shared" si="2"/>
        <v>30494.21</v>
      </c>
      <c r="D31" s="16" t="str">
        <f t="shared" si="3"/>
        <v>vis</v>
      </c>
      <c r="E31" s="59">
        <f>VLOOKUP(C31,Active!C$21:E$973,3,FALSE)</f>
        <v>-34679.03700245994</v>
      </c>
      <c r="F31" s="20" t="s">
        <v>107</v>
      </c>
      <c r="G31" s="16" t="str">
        <f t="shared" si="4"/>
        <v>30494.21</v>
      </c>
      <c r="H31" s="51">
        <f t="shared" si="5"/>
        <v>-34667</v>
      </c>
      <c r="I31" s="60" t="s">
        <v>167</v>
      </c>
      <c r="J31" s="61" t="s">
        <v>168</v>
      </c>
      <c r="K31" s="60">
        <v>-34667</v>
      </c>
      <c r="L31" s="60" t="s">
        <v>129</v>
      </c>
      <c r="M31" s="61" t="s">
        <v>114</v>
      </c>
      <c r="N31" s="61"/>
      <c r="O31" s="62" t="s">
        <v>115</v>
      </c>
      <c r="P31" s="62" t="s">
        <v>116</v>
      </c>
    </row>
    <row r="32" spans="1:16" ht="12.75" customHeight="1" thickBot="1" x14ac:dyDescent="0.25">
      <c r="A32" s="51" t="str">
        <f t="shared" si="0"/>
        <v> AHSB 7.8.415 </v>
      </c>
      <c r="B32" s="20" t="str">
        <f t="shared" si="1"/>
        <v>I</v>
      </c>
      <c r="C32" s="51">
        <f t="shared" si="2"/>
        <v>30731.45</v>
      </c>
      <c r="D32" s="16" t="str">
        <f t="shared" si="3"/>
        <v>vis</v>
      </c>
      <c r="E32" s="59">
        <f>VLOOKUP(C32,Active!C$21:E$973,3,FALSE)</f>
        <v>-34097.075555418829</v>
      </c>
      <c r="F32" s="20" t="s">
        <v>107</v>
      </c>
      <c r="G32" s="16" t="str">
        <f t="shared" si="4"/>
        <v>30731.450</v>
      </c>
      <c r="H32" s="51">
        <f t="shared" si="5"/>
        <v>-34085</v>
      </c>
      <c r="I32" s="60" t="s">
        <v>169</v>
      </c>
      <c r="J32" s="61" t="s">
        <v>170</v>
      </c>
      <c r="K32" s="60">
        <v>-34085</v>
      </c>
      <c r="L32" s="60" t="s">
        <v>171</v>
      </c>
      <c r="M32" s="61" t="s">
        <v>114</v>
      </c>
      <c r="N32" s="61"/>
      <c r="O32" s="62" t="s">
        <v>133</v>
      </c>
      <c r="P32" s="62" t="s">
        <v>134</v>
      </c>
    </row>
    <row r="33" spans="1:16" ht="12.75" customHeight="1" thickBot="1" x14ac:dyDescent="0.25">
      <c r="A33" s="51" t="str">
        <f t="shared" si="0"/>
        <v> AHSB 7.8.415 </v>
      </c>
      <c r="B33" s="20" t="str">
        <f t="shared" si="1"/>
        <v>I</v>
      </c>
      <c r="C33" s="51">
        <f t="shared" si="2"/>
        <v>31142.37</v>
      </c>
      <c r="D33" s="16" t="str">
        <f t="shared" si="3"/>
        <v>vis</v>
      </c>
      <c r="E33" s="59">
        <f>VLOOKUP(C33,Active!C$21:E$973,3,FALSE)</f>
        <v>-33089.068483179202</v>
      </c>
      <c r="F33" s="20" t="s">
        <v>107</v>
      </c>
      <c r="G33" s="16" t="str">
        <f t="shared" si="4"/>
        <v>31142.370</v>
      </c>
      <c r="H33" s="51">
        <f t="shared" si="5"/>
        <v>-33077</v>
      </c>
      <c r="I33" s="60" t="s">
        <v>172</v>
      </c>
      <c r="J33" s="61" t="s">
        <v>173</v>
      </c>
      <c r="K33" s="60">
        <v>-33077</v>
      </c>
      <c r="L33" s="60" t="s">
        <v>141</v>
      </c>
      <c r="M33" s="61" t="s">
        <v>114</v>
      </c>
      <c r="N33" s="61"/>
      <c r="O33" s="62" t="s">
        <v>133</v>
      </c>
      <c r="P33" s="62" t="s">
        <v>134</v>
      </c>
    </row>
    <row r="34" spans="1:16" ht="12.75" customHeight="1" thickBot="1" x14ac:dyDescent="0.25">
      <c r="A34" s="51" t="str">
        <f t="shared" si="0"/>
        <v> AHSB 7.8.415 </v>
      </c>
      <c r="B34" s="20" t="str">
        <f t="shared" si="1"/>
        <v>I</v>
      </c>
      <c r="C34" s="51">
        <f t="shared" si="2"/>
        <v>31144.42</v>
      </c>
      <c r="D34" s="16" t="str">
        <f t="shared" si="3"/>
        <v>vis</v>
      </c>
      <c r="E34" s="59">
        <f>VLOOKUP(C34,Active!C$21:E$973,3,FALSE)</f>
        <v>-33084.039731845391</v>
      </c>
      <c r="F34" s="20" t="s">
        <v>107</v>
      </c>
      <c r="G34" s="16" t="str">
        <f t="shared" si="4"/>
        <v>31144.420</v>
      </c>
      <c r="H34" s="51">
        <f t="shared" si="5"/>
        <v>-33072</v>
      </c>
      <c r="I34" s="60" t="s">
        <v>174</v>
      </c>
      <c r="J34" s="61" t="s">
        <v>175</v>
      </c>
      <c r="K34" s="60">
        <v>-33072</v>
      </c>
      <c r="L34" s="60" t="s">
        <v>176</v>
      </c>
      <c r="M34" s="61" t="s">
        <v>114</v>
      </c>
      <c r="N34" s="61"/>
      <c r="O34" s="62" t="s">
        <v>133</v>
      </c>
      <c r="P34" s="62" t="s">
        <v>134</v>
      </c>
    </row>
    <row r="35" spans="1:16" ht="12.75" customHeight="1" thickBot="1" x14ac:dyDescent="0.25">
      <c r="A35" s="51" t="str">
        <f t="shared" si="0"/>
        <v> AHSB 7.8.415 </v>
      </c>
      <c r="B35" s="20" t="str">
        <f t="shared" si="1"/>
        <v>I</v>
      </c>
      <c r="C35" s="51">
        <f t="shared" si="2"/>
        <v>32887.561999999998</v>
      </c>
      <c r="D35" s="16" t="str">
        <f t="shared" si="3"/>
        <v>vis</v>
      </c>
      <c r="E35" s="59">
        <f>VLOOKUP(C35,Active!C$21:E$973,3,FALSE)</f>
        <v>-28808.026240367886</v>
      </c>
      <c r="F35" s="20" t="s">
        <v>107</v>
      </c>
      <c r="G35" s="16" t="str">
        <f t="shared" si="4"/>
        <v>32887.562</v>
      </c>
      <c r="H35" s="51">
        <f t="shared" si="5"/>
        <v>-28796</v>
      </c>
      <c r="I35" s="60" t="s">
        <v>177</v>
      </c>
      <c r="J35" s="61" t="s">
        <v>178</v>
      </c>
      <c r="K35" s="60">
        <v>-28796</v>
      </c>
      <c r="L35" s="60" t="s">
        <v>179</v>
      </c>
      <c r="M35" s="61" t="s">
        <v>114</v>
      </c>
      <c r="N35" s="61"/>
      <c r="O35" s="62" t="s">
        <v>133</v>
      </c>
      <c r="P35" s="62" t="s">
        <v>134</v>
      </c>
    </row>
    <row r="36" spans="1:16" ht="12.75" customHeight="1" thickBot="1" x14ac:dyDescent="0.25">
      <c r="A36" s="51" t="str">
        <f t="shared" si="0"/>
        <v> AHSB 7.8.415 </v>
      </c>
      <c r="B36" s="20" t="str">
        <f t="shared" si="1"/>
        <v>I</v>
      </c>
      <c r="C36" s="51">
        <f t="shared" si="2"/>
        <v>33294.411999999997</v>
      </c>
      <c r="D36" s="16" t="str">
        <f t="shared" si="3"/>
        <v>vis</v>
      </c>
      <c r="E36" s="59">
        <f>VLOOKUP(C36,Active!C$21:E$973,3,FALSE)</f>
        <v>-27810.003079312952</v>
      </c>
      <c r="F36" s="20" t="s">
        <v>107</v>
      </c>
      <c r="G36" s="16" t="str">
        <f t="shared" si="4"/>
        <v>33294.412</v>
      </c>
      <c r="H36" s="51">
        <f t="shared" si="5"/>
        <v>-27798</v>
      </c>
      <c r="I36" s="60" t="s">
        <v>180</v>
      </c>
      <c r="J36" s="61" t="s">
        <v>181</v>
      </c>
      <c r="K36" s="60">
        <v>-27798</v>
      </c>
      <c r="L36" s="60" t="s">
        <v>182</v>
      </c>
      <c r="M36" s="61" t="s">
        <v>114</v>
      </c>
      <c r="N36" s="61"/>
      <c r="O36" s="62" t="s">
        <v>133</v>
      </c>
      <c r="P36" s="62" t="s">
        <v>134</v>
      </c>
    </row>
    <row r="37" spans="1:16" ht="12.75" customHeight="1" thickBot="1" x14ac:dyDescent="0.25">
      <c r="A37" s="51" t="str">
        <f t="shared" si="0"/>
        <v> AHSB 7.8.415 </v>
      </c>
      <c r="B37" s="20" t="str">
        <f t="shared" si="1"/>
        <v>I</v>
      </c>
      <c r="C37" s="51">
        <f t="shared" si="2"/>
        <v>33327.440000000002</v>
      </c>
      <c r="D37" s="16" t="str">
        <f t="shared" si="3"/>
        <v>vis</v>
      </c>
      <c r="E37" s="59">
        <f>VLOOKUP(C37,Active!C$21:E$973,3,FALSE)</f>
        <v>-27728.983762701602</v>
      </c>
      <c r="F37" s="20" t="s">
        <v>107</v>
      </c>
      <c r="G37" s="16" t="str">
        <f t="shared" si="4"/>
        <v>33327.440</v>
      </c>
      <c r="H37" s="51">
        <f t="shared" si="5"/>
        <v>-27717</v>
      </c>
      <c r="I37" s="60" t="s">
        <v>183</v>
      </c>
      <c r="J37" s="61" t="s">
        <v>184</v>
      </c>
      <c r="K37" s="60">
        <v>-27717</v>
      </c>
      <c r="L37" s="60" t="s">
        <v>185</v>
      </c>
      <c r="M37" s="61" t="s">
        <v>114</v>
      </c>
      <c r="N37" s="61"/>
      <c r="O37" s="62" t="s">
        <v>133</v>
      </c>
      <c r="P37" s="62" t="s">
        <v>134</v>
      </c>
    </row>
    <row r="38" spans="1:16" ht="12.75" customHeight="1" thickBot="1" x14ac:dyDescent="0.25">
      <c r="A38" s="51" t="str">
        <f t="shared" si="0"/>
        <v> AHSB 7.8.415 </v>
      </c>
      <c r="B38" s="20" t="str">
        <f t="shared" si="1"/>
        <v>I</v>
      </c>
      <c r="C38" s="51">
        <f t="shared" si="2"/>
        <v>33705.315000000002</v>
      </c>
      <c r="D38" s="16" t="str">
        <f t="shared" si="3"/>
        <v>vis</v>
      </c>
      <c r="E38" s="59">
        <f>VLOOKUP(C38,Active!C$21:E$973,3,FALSE)</f>
        <v>-26802.037708913635</v>
      </c>
      <c r="F38" s="20" t="s">
        <v>107</v>
      </c>
      <c r="G38" s="16" t="str">
        <f t="shared" si="4"/>
        <v>33705.315</v>
      </c>
      <c r="H38" s="51">
        <f t="shared" si="5"/>
        <v>-26790</v>
      </c>
      <c r="I38" s="60" t="s">
        <v>186</v>
      </c>
      <c r="J38" s="61" t="s">
        <v>187</v>
      </c>
      <c r="K38" s="60">
        <v>-26790</v>
      </c>
      <c r="L38" s="60" t="s">
        <v>188</v>
      </c>
      <c r="M38" s="61" t="s">
        <v>114</v>
      </c>
      <c r="N38" s="61"/>
      <c r="O38" s="62" t="s">
        <v>133</v>
      </c>
      <c r="P38" s="62" t="s">
        <v>134</v>
      </c>
    </row>
    <row r="39" spans="1:16" ht="12.75" customHeight="1" thickBot="1" x14ac:dyDescent="0.25">
      <c r="A39" s="51" t="str">
        <f t="shared" si="0"/>
        <v> AHSB 7.8.415 </v>
      </c>
      <c r="B39" s="20" t="str">
        <f t="shared" si="1"/>
        <v>I</v>
      </c>
      <c r="C39" s="51">
        <f t="shared" si="2"/>
        <v>33709.404999999999</v>
      </c>
      <c r="D39" s="16" t="str">
        <f t="shared" si="3"/>
        <v>vis</v>
      </c>
      <c r="E39" s="59">
        <f>VLOOKUP(C39,Active!C$21:E$973,3,FALSE)</f>
        <v>-26792.004736740328</v>
      </c>
      <c r="F39" s="20" t="s">
        <v>107</v>
      </c>
      <c r="G39" s="16" t="str">
        <f t="shared" si="4"/>
        <v>33709.405</v>
      </c>
      <c r="H39" s="51">
        <f t="shared" si="5"/>
        <v>-26780</v>
      </c>
      <c r="I39" s="60" t="s">
        <v>189</v>
      </c>
      <c r="J39" s="61" t="s">
        <v>190</v>
      </c>
      <c r="K39" s="60">
        <v>-26780</v>
      </c>
      <c r="L39" s="60" t="s">
        <v>191</v>
      </c>
      <c r="M39" s="61" t="s">
        <v>114</v>
      </c>
      <c r="N39" s="61"/>
      <c r="O39" s="62" t="s">
        <v>133</v>
      </c>
      <c r="P39" s="62" t="s">
        <v>134</v>
      </c>
    </row>
    <row r="40" spans="1:16" ht="12.75" customHeight="1" thickBot="1" x14ac:dyDescent="0.25">
      <c r="A40" s="51" t="str">
        <f t="shared" si="0"/>
        <v> AHSB 7.8.415 </v>
      </c>
      <c r="B40" s="20" t="str">
        <f t="shared" si="1"/>
        <v>I</v>
      </c>
      <c r="C40" s="51">
        <f t="shared" si="2"/>
        <v>34085.269999999997</v>
      </c>
      <c r="D40" s="16" t="str">
        <f t="shared" si="3"/>
        <v>vis</v>
      </c>
      <c r="E40" s="59">
        <f>VLOOKUP(C40,Active!C$21:E$973,3,FALSE)</f>
        <v>-25869.989312308935</v>
      </c>
      <c r="F40" s="20" t="s">
        <v>107</v>
      </c>
      <c r="G40" s="16" t="str">
        <f t="shared" si="4"/>
        <v>34085.270</v>
      </c>
      <c r="H40" s="51">
        <f t="shared" si="5"/>
        <v>-25858</v>
      </c>
      <c r="I40" s="60" t="s">
        <v>192</v>
      </c>
      <c r="J40" s="61" t="s">
        <v>193</v>
      </c>
      <c r="K40" s="60">
        <v>-25858</v>
      </c>
      <c r="L40" s="60" t="s">
        <v>194</v>
      </c>
      <c r="M40" s="61" t="s">
        <v>114</v>
      </c>
      <c r="N40" s="61"/>
      <c r="O40" s="62" t="s">
        <v>133</v>
      </c>
      <c r="P40" s="62" t="s">
        <v>134</v>
      </c>
    </row>
    <row r="41" spans="1:16" ht="12.75" customHeight="1" thickBot="1" x14ac:dyDescent="0.25">
      <c r="A41" s="51" t="str">
        <f t="shared" si="0"/>
        <v> AHSB 7.8.415 </v>
      </c>
      <c r="B41" s="20" t="str">
        <f t="shared" si="1"/>
        <v>I</v>
      </c>
      <c r="C41" s="51">
        <f t="shared" si="2"/>
        <v>34444.42</v>
      </c>
      <c r="D41" s="16" t="str">
        <f t="shared" si="3"/>
        <v>vis</v>
      </c>
      <c r="E41" s="59">
        <f>VLOOKUP(C41,Active!C$21:E$973,3,FALSE)</f>
        <v>-24988.976609118861</v>
      </c>
      <c r="F41" s="20" t="s">
        <v>107</v>
      </c>
      <c r="G41" s="16" t="str">
        <f t="shared" si="4"/>
        <v>34444.420</v>
      </c>
      <c r="H41" s="51">
        <f t="shared" si="5"/>
        <v>-24977</v>
      </c>
      <c r="I41" s="60" t="s">
        <v>195</v>
      </c>
      <c r="J41" s="61" t="s">
        <v>196</v>
      </c>
      <c r="K41" s="60">
        <v>-24977</v>
      </c>
      <c r="L41" s="60" t="s">
        <v>197</v>
      </c>
      <c r="M41" s="61" t="s">
        <v>114</v>
      </c>
      <c r="N41" s="61"/>
      <c r="O41" s="62" t="s">
        <v>133</v>
      </c>
      <c r="P41" s="62" t="s">
        <v>134</v>
      </c>
    </row>
    <row r="42" spans="1:16" ht="12.75" customHeight="1" thickBot="1" x14ac:dyDescent="0.25">
      <c r="A42" s="51" t="str">
        <f t="shared" si="0"/>
        <v> AHSB 7.8.415 </v>
      </c>
      <c r="B42" s="20" t="str">
        <f t="shared" si="1"/>
        <v>I</v>
      </c>
      <c r="C42" s="51">
        <f t="shared" si="2"/>
        <v>34769.32</v>
      </c>
      <c r="D42" s="16" t="str">
        <f t="shared" si="3"/>
        <v>vis</v>
      </c>
      <c r="E42" s="59">
        <f>VLOOKUP(C42,Active!C$21:E$973,3,FALSE)</f>
        <v>-24191.980848944964</v>
      </c>
      <c r="F42" s="20" t="s">
        <v>107</v>
      </c>
      <c r="G42" s="16" t="str">
        <f t="shared" si="4"/>
        <v>34769.320</v>
      </c>
      <c r="H42" s="51">
        <f t="shared" si="5"/>
        <v>-24180</v>
      </c>
      <c r="I42" s="60" t="s">
        <v>198</v>
      </c>
      <c r="J42" s="61" t="s">
        <v>199</v>
      </c>
      <c r="K42" s="60">
        <v>-24180</v>
      </c>
      <c r="L42" s="60" t="s">
        <v>200</v>
      </c>
      <c r="M42" s="61" t="s">
        <v>114</v>
      </c>
      <c r="N42" s="61"/>
      <c r="O42" s="62" t="s">
        <v>133</v>
      </c>
      <c r="P42" s="62" t="s">
        <v>134</v>
      </c>
    </row>
    <row r="43" spans="1:16" ht="12.75" customHeight="1" thickBot="1" x14ac:dyDescent="0.25">
      <c r="A43" s="51" t="str">
        <f t="shared" ref="A43:A74" si="6">P43</f>
        <v> AHSB 7.8.415 </v>
      </c>
      <c r="B43" s="20" t="str">
        <f t="shared" ref="B43:B74" si="7">IF(H43=INT(H43),"I","II")</f>
        <v>I</v>
      </c>
      <c r="C43" s="51">
        <f t="shared" ref="C43:C74" si="8">1*G43</f>
        <v>34773.39</v>
      </c>
      <c r="D43" s="16" t="str">
        <f t="shared" ref="D43:D74" si="9">VLOOKUP(F43,I$1:J$5,2,FALSE)</f>
        <v>vis</v>
      </c>
      <c r="E43" s="59">
        <f>VLOOKUP(C43,Active!C$21:E$973,3,FALSE)</f>
        <v>-24181.996937760268</v>
      </c>
      <c r="F43" s="20" t="s">
        <v>107</v>
      </c>
      <c r="G43" s="16" t="str">
        <f t="shared" ref="G43:G74" si="10">MID(I43,3,LEN(I43)-3)</f>
        <v>34773.390</v>
      </c>
      <c r="H43" s="51">
        <f t="shared" ref="H43:H74" si="11">1*K43</f>
        <v>-24170</v>
      </c>
      <c r="I43" s="60" t="s">
        <v>201</v>
      </c>
      <c r="J43" s="61" t="s">
        <v>202</v>
      </c>
      <c r="K43" s="60">
        <v>-24170</v>
      </c>
      <c r="L43" s="60" t="s">
        <v>203</v>
      </c>
      <c r="M43" s="61" t="s">
        <v>114</v>
      </c>
      <c r="N43" s="61"/>
      <c r="O43" s="62" t="s">
        <v>133</v>
      </c>
      <c r="P43" s="62" t="s">
        <v>134</v>
      </c>
    </row>
    <row r="44" spans="1:16" ht="12.75" customHeight="1" thickBot="1" x14ac:dyDescent="0.25">
      <c r="A44" s="51" t="str">
        <f t="shared" si="6"/>
        <v> AHSB 7.8.415 </v>
      </c>
      <c r="B44" s="20" t="str">
        <f t="shared" si="7"/>
        <v>I</v>
      </c>
      <c r="C44" s="51">
        <f t="shared" si="8"/>
        <v>35131.32</v>
      </c>
      <c r="D44" s="16" t="str">
        <f t="shared" si="9"/>
        <v>vis</v>
      </c>
      <c r="E44" s="59">
        <f>VLOOKUP(C44,Active!C$21:E$973,3,FALSE)</f>
        <v>-23303.976954876176</v>
      </c>
      <c r="F44" s="20" t="s">
        <v>107</v>
      </c>
      <c r="G44" s="16" t="str">
        <f t="shared" si="10"/>
        <v>35131.320</v>
      </c>
      <c r="H44" s="51">
        <f t="shared" si="11"/>
        <v>-23292</v>
      </c>
      <c r="I44" s="60" t="s">
        <v>204</v>
      </c>
      <c r="J44" s="61" t="s">
        <v>205</v>
      </c>
      <c r="K44" s="60">
        <v>-23292</v>
      </c>
      <c r="L44" s="60" t="s">
        <v>197</v>
      </c>
      <c r="M44" s="61" t="s">
        <v>114</v>
      </c>
      <c r="N44" s="61"/>
      <c r="O44" s="62" t="s">
        <v>133</v>
      </c>
      <c r="P44" s="62" t="s">
        <v>134</v>
      </c>
    </row>
    <row r="45" spans="1:16" ht="12.75" customHeight="1" thickBot="1" x14ac:dyDescent="0.25">
      <c r="A45" s="51" t="str">
        <f t="shared" si="6"/>
        <v> AHSB 7.8.415 </v>
      </c>
      <c r="B45" s="20" t="str">
        <f t="shared" si="7"/>
        <v>I</v>
      </c>
      <c r="C45" s="51">
        <f t="shared" si="8"/>
        <v>35161.480000000003</v>
      </c>
      <c r="D45" s="16" t="str">
        <f t="shared" si="9"/>
        <v>vis</v>
      </c>
      <c r="E45" s="59">
        <f>VLOOKUP(C45,Active!C$21:E$973,3,FALSE)</f>
        <v>-23229.992984033306</v>
      </c>
      <c r="F45" s="20" t="s">
        <v>107</v>
      </c>
      <c r="G45" s="16" t="str">
        <f t="shared" si="10"/>
        <v>35161.480</v>
      </c>
      <c r="H45" s="51">
        <f t="shared" si="11"/>
        <v>-23218</v>
      </c>
      <c r="I45" s="60" t="s">
        <v>206</v>
      </c>
      <c r="J45" s="61" t="s">
        <v>207</v>
      </c>
      <c r="K45" s="60">
        <v>-23218</v>
      </c>
      <c r="L45" s="60" t="s">
        <v>208</v>
      </c>
      <c r="M45" s="61" t="s">
        <v>114</v>
      </c>
      <c r="N45" s="61"/>
      <c r="O45" s="62" t="s">
        <v>133</v>
      </c>
      <c r="P45" s="62" t="s">
        <v>134</v>
      </c>
    </row>
    <row r="46" spans="1:16" ht="12.75" customHeight="1" thickBot="1" x14ac:dyDescent="0.25">
      <c r="A46" s="51" t="str">
        <f t="shared" si="6"/>
        <v> AHSB 7.8.415 </v>
      </c>
      <c r="B46" s="20" t="str">
        <f t="shared" si="7"/>
        <v>I</v>
      </c>
      <c r="C46" s="51">
        <f t="shared" si="8"/>
        <v>35164.339999999997</v>
      </c>
      <c r="D46" s="16" t="str">
        <f t="shared" si="9"/>
        <v>vis</v>
      </c>
      <c r="E46" s="59">
        <f>VLOOKUP(C46,Active!C$21:E$973,3,FALSE)</f>
        <v>-23222.977262660293</v>
      </c>
      <c r="F46" s="20" t="s">
        <v>107</v>
      </c>
      <c r="G46" s="16" t="str">
        <f t="shared" si="10"/>
        <v>35164.340</v>
      </c>
      <c r="H46" s="51">
        <f t="shared" si="11"/>
        <v>-23211</v>
      </c>
      <c r="I46" s="60" t="s">
        <v>209</v>
      </c>
      <c r="J46" s="61" t="s">
        <v>210</v>
      </c>
      <c r="K46" s="60">
        <v>-23211</v>
      </c>
      <c r="L46" s="60" t="s">
        <v>211</v>
      </c>
      <c r="M46" s="61" t="s">
        <v>114</v>
      </c>
      <c r="N46" s="61"/>
      <c r="O46" s="62" t="s">
        <v>133</v>
      </c>
      <c r="P46" s="62" t="s">
        <v>134</v>
      </c>
    </row>
    <row r="47" spans="1:16" ht="12.75" customHeight="1" thickBot="1" x14ac:dyDescent="0.25">
      <c r="A47" s="51" t="str">
        <f t="shared" si="6"/>
        <v> AHSB 7.8.415 </v>
      </c>
      <c r="B47" s="20" t="str">
        <f t="shared" si="7"/>
        <v>I</v>
      </c>
      <c r="C47" s="51">
        <f t="shared" si="8"/>
        <v>35177.360000000001</v>
      </c>
      <c r="D47" s="16" t="str">
        <f t="shared" si="9"/>
        <v>vis</v>
      </c>
      <c r="E47" s="59">
        <f>VLOOKUP(C47,Active!C$21:E$973,3,FALSE)</f>
        <v>-23191.038559066983</v>
      </c>
      <c r="F47" s="20" t="s">
        <v>107</v>
      </c>
      <c r="G47" s="16" t="str">
        <f t="shared" si="10"/>
        <v>35177.360</v>
      </c>
      <c r="H47" s="51">
        <f t="shared" si="11"/>
        <v>-23179</v>
      </c>
      <c r="I47" s="60" t="s">
        <v>212</v>
      </c>
      <c r="J47" s="61" t="s">
        <v>213</v>
      </c>
      <c r="K47" s="60">
        <v>-23179</v>
      </c>
      <c r="L47" s="60" t="s">
        <v>176</v>
      </c>
      <c r="M47" s="61" t="s">
        <v>114</v>
      </c>
      <c r="N47" s="61"/>
      <c r="O47" s="62" t="s">
        <v>133</v>
      </c>
      <c r="P47" s="62" t="s">
        <v>134</v>
      </c>
    </row>
    <row r="48" spans="1:16" ht="12.75" customHeight="1" thickBot="1" x14ac:dyDescent="0.25">
      <c r="A48" s="51" t="str">
        <f t="shared" si="6"/>
        <v> AHSB 7.8.415 </v>
      </c>
      <c r="B48" s="20" t="str">
        <f t="shared" si="7"/>
        <v>I</v>
      </c>
      <c r="C48" s="51">
        <f t="shared" si="8"/>
        <v>35184.31</v>
      </c>
      <c r="D48" s="16" t="str">
        <f t="shared" si="9"/>
        <v>vis</v>
      </c>
      <c r="E48" s="59">
        <f>VLOOKUP(C48,Active!C$21:E$973,3,FALSE)</f>
        <v>-23173.989865520642</v>
      </c>
      <c r="F48" s="20" t="s">
        <v>107</v>
      </c>
      <c r="G48" s="16" t="str">
        <f t="shared" si="10"/>
        <v>35184.310</v>
      </c>
      <c r="H48" s="51">
        <f t="shared" si="11"/>
        <v>-23162</v>
      </c>
      <c r="I48" s="60" t="s">
        <v>214</v>
      </c>
      <c r="J48" s="61" t="s">
        <v>215</v>
      </c>
      <c r="K48" s="60">
        <v>-23162</v>
      </c>
      <c r="L48" s="60" t="s">
        <v>194</v>
      </c>
      <c r="M48" s="61" t="s">
        <v>114</v>
      </c>
      <c r="N48" s="61"/>
      <c r="O48" s="62" t="s">
        <v>133</v>
      </c>
      <c r="P48" s="62" t="s">
        <v>134</v>
      </c>
    </row>
    <row r="49" spans="1:16" ht="12.75" customHeight="1" thickBot="1" x14ac:dyDescent="0.25">
      <c r="A49" s="51" t="str">
        <f t="shared" si="6"/>
        <v> AHSB 7.8.415 </v>
      </c>
      <c r="B49" s="20" t="str">
        <f t="shared" si="7"/>
        <v>I</v>
      </c>
      <c r="C49" s="51">
        <f t="shared" si="8"/>
        <v>35186.355000000003</v>
      </c>
      <c r="D49" s="16" t="str">
        <f t="shared" si="9"/>
        <v>vis</v>
      </c>
      <c r="E49" s="59">
        <f>VLOOKUP(C49,Active!C$21:E$973,3,FALSE)</f>
        <v>-23168.973379433966</v>
      </c>
      <c r="F49" s="20" t="s">
        <v>107</v>
      </c>
      <c r="G49" s="16" t="str">
        <f t="shared" si="10"/>
        <v>35186.355</v>
      </c>
      <c r="H49" s="51">
        <f t="shared" si="11"/>
        <v>-23157</v>
      </c>
      <c r="I49" s="60" t="s">
        <v>216</v>
      </c>
      <c r="J49" s="61" t="s">
        <v>217</v>
      </c>
      <c r="K49" s="60">
        <v>-23157</v>
      </c>
      <c r="L49" s="60" t="s">
        <v>218</v>
      </c>
      <c r="M49" s="61" t="s">
        <v>114</v>
      </c>
      <c r="N49" s="61"/>
      <c r="O49" s="62" t="s">
        <v>133</v>
      </c>
      <c r="P49" s="62" t="s">
        <v>134</v>
      </c>
    </row>
    <row r="50" spans="1:16" ht="12.75" customHeight="1" thickBot="1" x14ac:dyDescent="0.25">
      <c r="A50" s="51" t="str">
        <f t="shared" si="6"/>
        <v> AHSB 7.8.415 </v>
      </c>
      <c r="B50" s="20" t="str">
        <f t="shared" si="7"/>
        <v>I</v>
      </c>
      <c r="C50" s="51">
        <f t="shared" si="8"/>
        <v>35428.497000000003</v>
      </c>
      <c r="D50" s="16" t="str">
        <f t="shared" si="9"/>
        <v>vis</v>
      </c>
      <c r="E50" s="59">
        <f>VLOOKUP(C50,Active!C$21:E$973,3,FALSE)</f>
        <v>-22574.987084081469</v>
      </c>
      <c r="F50" s="20" t="s">
        <v>107</v>
      </c>
      <c r="G50" s="16" t="str">
        <f t="shared" si="10"/>
        <v>35428.497</v>
      </c>
      <c r="H50" s="51">
        <f t="shared" si="11"/>
        <v>-22563</v>
      </c>
      <c r="I50" s="60" t="s">
        <v>219</v>
      </c>
      <c r="J50" s="61" t="s">
        <v>220</v>
      </c>
      <c r="K50" s="60">
        <v>-22563</v>
      </c>
      <c r="L50" s="60" t="s">
        <v>221</v>
      </c>
      <c r="M50" s="61" t="s">
        <v>114</v>
      </c>
      <c r="N50" s="61"/>
      <c r="O50" s="62" t="s">
        <v>133</v>
      </c>
      <c r="P50" s="62" t="s">
        <v>134</v>
      </c>
    </row>
    <row r="51" spans="1:16" ht="12.75" customHeight="1" thickBot="1" x14ac:dyDescent="0.25">
      <c r="A51" s="51" t="str">
        <f t="shared" si="6"/>
        <v> AHSB 7.8.415 </v>
      </c>
      <c r="B51" s="20" t="str">
        <f t="shared" si="7"/>
        <v>I</v>
      </c>
      <c r="C51" s="51">
        <f t="shared" si="8"/>
        <v>36216.495000000003</v>
      </c>
      <c r="D51" s="16" t="str">
        <f t="shared" si="9"/>
        <v>vis</v>
      </c>
      <c r="E51" s="59">
        <f>VLOOKUP(C51,Active!C$21:E$973,3,FALSE)</f>
        <v>-20641.989038450483</v>
      </c>
      <c r="F51" s="20" t="s">
        <v>107</v>
      </c>
      <c r="G51" s="16" t="str">
        <f t="shared" si="10"/>
        <v>36216.495</v>
      </c>
      <c r="H51" s="51">
        <f t="shared" si="11"/>
        <v>-20630</v>
      </c>
      <c r="I51" s="60" t="s">
        <v>222</v>
      </c>
      <c r="J51" s="61" t="s">
        <v>223</v>
      </c>
      <c r="K51" s="60">
        <v>-20630</v>
      </c>
      <c r="L51" s="60" t="s">
        <v>221</v>
      </c>
      <c r="M51" s="61" t="s">
        <v>114</v>
      </c>
      <c r="N51" s="61"/>
      <c r="O51" s="62" t="s">
        <v>133</v>
      </c>
      <c r="P51" s="62" t="s">
        <v>134</v>
      </c>
    </row>
    <row r="52" spans="1:16" ht="12.75" customHeight="1" thickBot="1" x14ac:dyDescent="0.25">
      <c r="A52" s="51" t="str">
        <f t="shared" si="6"/>
        <v> AHSB 7.8.415 </v>
      </c>
      <c r="B52" s="20" t="str">
        <f t="shared" si="7"/>
        <v>I</v>
      </c>
      <c r="C52" s="51">
        <f t="shared" si="8"/>
        <v>36252.362000000001</v>
      </c>
      <c r="D52" s="16" t="str">
        <f t="shared" si="9"/>
        <v>vis</v>
      </c>
      <c r="E52" s="59">
        <f>VLOOKUP(C52,Active!C$21:E$973,3,FALSE)</f>
        <v>-20554.005514504173</v>
      </c>
      <c r="F52" s="20" t="s">
        <v>107</v>
      </c>
      <c r="G52" s="16" t="str">
        <f t="shared" si="10"/>
        <v>36252.362</v>
      </c>
      <c r="H52" s="51">
        <f t="shared" si="11"/>
        <v>-20542</v>
      </c>
      <c r="I52" s="60" t="s">
        <v>224</v>
      </c>
      <c r="J52" s="61" t="s">
        <v>225</v>
      </c>
      <c r="K52" s="60">
        <v>-20542</v>
      </c>
      <c r="L52" s="60" t="s">
        <v>191</v>
      </c>
      <c r="M52" s="61" t="s">
        <v>114</v>
      </c>
      <c r="N52" s="61"/>
      <c r="O52" s="62" t="s">
        <v>133</v>
      </c>
      <c r="P52" s="62" t="s">
        <v>134</v>
      </c>
    </row>
    <row r="53" spans="1:16" ht="12.75" customHeight="1" thickBot="1" x14ac:dyDescent="0.25">
      <c r="A53" s="51" t="str">
        <f t="shared" si="6"/>
        <v> AHSB 7.8.415 </v>
      </c>
      <c r="B53" s="20" t="str">
        <f t="shared" si="7"/>
        <v>I</v>
      </c>
      <c r="C53" s="51">
        <f t="shared" si="8"/>
        <v>37693.425000000003</v>
      </c>
      <c r="D53" s="16" t="str">
        <f t="shared" si="9"/>
        <v>vis</v>
      </c>
      <c r="E53" s="59">
        <f>VLOOKUP(C53,Active!C$21:E$973,3,FALSE)</f>
        <v>-17019.006742132755</v>
      </c>
      <c r="F53" s="20" t="s">
        <v>107</v>
      </c>
      <c r="G53" s="16" t="str">
        <f t="shared" si="10"/>
        <v>37693.425</v>
      </c>
      <c r="H53" s="51">
        <f t="shared" si="11"/>
        <v>-17009</v>
      </c>
      <c r="I53" s="60" t="s">
        <v>226</v>
      </c>
      <c r="J53" s="61" t="s">
        <v>227</v>
      </c>
      <c r="K53" s="60">
        <v>-17009</v>
      </c>
      <c r="L53" s="60" t="s">
        <v>228</v>
      </c>
      <c r="M53" s="61" t="s">
        <v>114</v>
      </c>
      <c r="N53" s="61"/>
      <c r="O53" s="62" t="s">
        <v>133</v>
      </c>
      <c r="P53" s="62" t="s">
        <v>134</v>
      </c>
    </row>
    <row r="54" spans="1:16" ht="12.75" customHeight="1" thickBot="1" x14ac:dyDescent="0.25">
      <c r="A54" s="51" t="str">
        <f t="shared" si="6"/>
        <v> AHSB 7.8.415 </v>
      </c>
      <c r="B54" s="20" t="str">
        <f t="shared" si="7"/>
        <v>I</v>
      </c>
      <c r="C54" s="51">
        <f t="shared" si="8"/>
        <v>37695.474999999999</v>
      </c>
      <c r="D54" s="16" t="str">
        <f t="shared" si="9"/>
        <v>vis</v>
      </c>
      <c r="E54" s="59">
        <f>VLOOKUP(C54,Active!C$21:E$973,3,FALSE)</f>
        <v>-17013.97799079895</v>
      </c>
      <c r="F54" s="20" t="s">
        <v>107</v>
      </c>
      <c r="G54" s="16" t="str">
        <f t="shared" si="10"/>
        <v>37695.475</v>
      </c>
      <c r="H54" s="51">
        <f t="shared" si="11"/>
        <v>-17004</v>
      </c>
      <c r="I54" s="60" t="s">
        <v>229</v>
      </c>
      <c r="J54" s="61" t="s">
        <v>230</v>
      </c>
      <c r="K54" s="60">
        <v>-17004</v>
      </c>
      <c r="L54" s="60" t="s">
        <v>231</v>
      </c>
      <c r="M54" s="61" t="s">
        <v>114</v>
      </c>
      <c r="N54" s="61"/>
      <c r="O54" s="62" t="s">
        <v>133</v>
      </c>
      <c r="P54" s="62" t="s">
        <v>134</v>
      </c>
    </row>
    <row r="55" spans="1:16" ht="12.75" customHeight="1" thickBot="1" x14ac:dyDescent="0.25">
      <c r="A55" s="51" t="str">
        <f t="shared" si="6"/>
        <v> AHSB 7.8.415 </v>
      </c>
      <c r="B55" s="20" t="str">
        <f t="shared" si="7"/>
        <v>I</v>
      </c>
      <c r="C55" s="51">
        <f t="shared" si="8"/>
        <v>37704.43</v>
      </c>
      <c r="D55" s="16" t="str">
        <f t="shared" si="9"/>
        <v>vis</v>
      </c>
      <c r="E55" s="59">
        <f>VLOOKUP(C55,Active!C$21:E$973,3,FALSE)</f>
        <v>-16992.010933143185</v>
      </c>
      <c r="F55" s="20" t="s">
        <v>107</v>
      </c>
      <c r="G55" s="16" t="str">
        <f t="shared" si="10"/>
        <v>37704.430</v>
      </c>
      <c r="H55" s="51">
        <f t="shared" si="11"/>
        <v>-16982</v>
      </c>
      <c r="I55" s="60" t="s">
        <v>232</v>
      </c>
      <c r="J55" s="61" t="s">
        <v>233</v>
      </c>
      <c r="K55" s="60">
        <v>-16982</v>
      </c>
      <c r="L55" s="60" t="s">
        <v>234</v>
      </c>
      <c r="M55" s="61" t="s">
        <v>114</v>
      </c>
      <c r="N55" s="61"/>
      <c r="O55" s="62" t="s">
        <v>133</v>
      </c>
      <c r="P55" s="62" t="s">
        <v>134</v>
      </c>
    </row>
    <row r="56" spans="1:16" ht="12.75" customHeight="1" thickBot="1" x14ac:dyDescent="0.25">
      <c r="A56" s="51" t="str">
        <f t="shared" si="6"/>
        <v> BBS 51 </v>
      </c>
      <c r="B56" s="20" t="str">
        <f t="shared" si="7"/>
        <v>I</v>
      </c>
      <c r="C56" s="51">
        <f t="shared" si="8"/>
        <v>44528.582999999999</v>
      </c>
      <c r="D56" s="16" t="str">
        <f t="shared" si="9"/>
        <v>vis</v>
      </c>
      <c r="E56" s="59">
        <f>VLOOKUP(C56,Active!C$21:E$973,3,FALSE)</f>
        <v>-252.02629855421429</v>
      </c>
      <c r="F56" s="20" t="s">
        <v>107</v>
      </c>
      <c r="G56" s="16" t="str">
        <f t="shared" si="10"/>
        <v>44528.583</v>
      </c>
      <c r="H56" s="51">
        <f t="shared" si="11"/>
        <v>-252</v>
      </c>
      <c r="I56" s="60" t="s">
        <v>235</v>
      </c>
      <c r="J56" s="61" t="s">
        <v>236</v>
      </c>
      <c r="K56" s="60">
        <v>-252</v>
      </c>
      <c r="L56" s="60" t="s">
        <v>237</v>
      </c>
      <c r="M56" s="61" t="s">
        <v>238</v>
      </c>
      <c r="N56" s="61"/>
      <c r="O56" s="62" t="s">
        <v>239</v>
      </c>
      <c r="P56" s="62" t="s">
        <v>240</v>
      </c>
    </row>
    <row r="57" spans="1:16" ht="12.75" customHeight="1" thickBot="1" x14ac:dyDescent="0.25">
      <c r="A57" s="51" t="str">
        <f t="shared" si="6"/>
        <v> BBS 51 </v>
      </c>
      <c r="B57" s="20" t="str">
        <f t="shared" si="7"/>
        <v>I</v>
      </c>
      <c r="C57" s="51">
        <f t="shared" si="8"/>
        <v>44563.637999999999</v>
      </c>
      <c r="D57" s="16" t="str">
        <f t="shared" si="9"/>
        <v>vis</v>
      </c>
      <c r="E57" s="59">
        <f>VLOOKUP(C57,Active!C$21:E$973,3,FALSE)</f>
        <v>-166.03465074597767</v>
      </c>
      <c r="F57" s="20" t="s">
        <v>107</v>
      </c>
      <c r="G57" s="16" t="str">
        <f t="shared" si="10"/>
        <v>44563.638</v>
      </c>
      <c r="H57" s="51">
        <f t="shared" si="11"/>
        <v>-166</v>
      </c>
      <c r="I57" s="60" t="s">
        <v>241</v>
      </c>
      <c r="J57" s="61" t="s">
        <v>242</v>
      </c>
      <c r="K57" s="60">
        <v>-166</v>
      </c>
      <c r="L57" s="60" t="s">
        <v>243</v>
      </c>
      <c r="M57" s="61" t="s">
        <v>238</v>
      </c>
      <c r="N57" s="61"/>
      <c r="O57" s="62" t="s">
        <v>239</v>
      </c>
      <c r="P57" s="62" t="s">
        <v>240</v>
      </c>
    </row>
    <row r="58" spans="1:16" ht="12.75" customHeight="1" thickBot="1" x14ac:dyDescent="0.25">
      <c r="A58" s="51" t="str">
        <f t="shared" si="6"/>
        <v> BBS 51 </v>
      </c>
      <c r="B58" s="20" t="str">
        <f t="shared" si="7"/>
        <v>I</v>
      </c>
      <c r="C58" s="51">
        <f t="shared" si="8"/>
        <v>44566.516000000003</v>
      </c>
      <c r="D58" s="16" t="str">
        <f t="shared" si="9"/>
        <v>vis</v>
      </c>
      <c r="E58" s="59">
        <f>VLOOKUP(C58,Active!C$21:E$973,3,FALSE)</f>
        <v>-158.97477448317727</v>
      </c>
      <c r="F58" s="20" t="s">
        <v>107</v>
      </c>
      <c r="G58" s="16" t="str">
        <f t="shared" si="10"/>
        <v>44566.516</v>
      </c>
      <c r="H58" s="51">
        <f t="shared" si="11"/>
        <v>-159</v>
      </c>
      <c r="I58" s="60" t="s">
        <v>244</v>
      </c>
      <c r="J58" s="61" t="s">
        <v>245</v>
      </c>
      <c r="K58" s="60">
        <v>-159</v>
      </c>
      <c r="L58" s="60" t="s">
        <v>246</v>
      </c>
      <c r="M58" s="61" t="s">
        <v>238</v>
      </c>
      <c r="N58" s="61"/>
      <c r="O58" s="62" t="s">
        <v>239</v>
      </c>
      <c r="P58" s="62" t="s">
        <v>240</v>
      </c>
    </row>
    <row r="59" spans="1:16" ht="12.75" customHeight="1" thickBot="1" x14ac:dyDescent="0.25">
      <c r="A59" s="51" t="str">
        <f t="shared" si="6"/>
        <v> BBS 52 </v>
      </c>
      <c r="B59" s="20" t="str">
        <f t="shared" si="7"/>
        <v>I</v>
      </c>
      <c r="C59" s="51">
        <f t="shared" si="8"/>
        <v>44604.451000000001</v>
      </c>
      <c r="D59" s="16" t="str">
        <f t="shared" si="9"/>
        <v>vis</v>
      </c>
      <c r="E59" s="59">
        <f>VLOOKUP(C59,Active!C$21:E$973,3,FALSE)</f>
        <v>-65.918344313294824</v>
      </c>
      <c r="F59" s="20" t="s">
        <v>107</v>
      </c>
      <c r="G59" s="16" t="str">
        <f t="shared" si="10"/>
        <v>44604.451</v>
      </c>
      <c r="H59" s="51">
        <f t="shared" si="11"/>
        <v>-66</v>
      </c>
      <c r="I59" s="60" t="s">
        <v>247</v>
      </c>
      <c r="J59" s="61" t="s">
        <v>248</v>
      </c>
      <c r="K59" s="60">
        <v>-66</v>
      </c>
      <c r="L59" s="60" t="s">
        <v>249</v>
      </c>
      <c r="M59" s="61" t="s">
        <v>238</v>
      </c>
      <c r="N59" s="61"/>
      <c r="O59" s="62" t="s">
        <v>239</v>
      </c>
      <c r="P59" s="62" t="s">
        <v>250</v>
      </c>
    </row>
    <row r="60" spans="1:16" ht="12.75" customHeight="1" thickBot="1" x14ac:dyDescent="0.25">
      <c r="A60" s="51" t="str">
        <f t="shared" si="6"/>
        <v> BBS 52 </v>
      </c>
      <c r="B60" s="20" t="str">
        <f t="shared" si="7"/>
        <v>I</v>
      </c>
      <c r="C60" s="51">
        <f t="shared" si="8"/>
        <v>44631.334000000003</v>
      </c>
      <c r="D60" s="16" t="str">
        <f t="shared" si="9"/>
        <v>vis</v>
      </c>
      <c r="E60" s="59">
        <f>VLOOKUP(C60,Active!C$21:E$973,3,FALSE)</f>
        <v>2.6983543756843177E-2</v>
      </c>
      <c r="F60" s="20" t="s">
        <v>107</v>
      </c>
      <c r="G60" s="16" t="str">
        <f t="shared" si="10"/>
        <v>44631.334</v>
      </c>
      <c r="H60" s="51">
        <f t="shared" si="11"/>
        <v>0</v>
      </c>
      <c r="I60" s="60" t="s">
        <v>251</v>
      </c>
      <c r="J60" s="61" t="s">
        <v>252</v>
      </c>
      <c r="K60" s="60">
        <v>0</v>
      </c>
      <c r="L60" s="60" t="s">
        <v>253</v>
      </c>
      <c r="M60" s="61" t="s">
        <v>238</v>
      </c>
      <c r="N60" s="61"/>
      <c r="O60" s="62" t="s">
        <v>239</v>
      </c>
      <c r="P60" s="62" t="s">
        <v>250</v>
      </c>
    </row>
    <row r="61" spans="1:16" ht="12.75" customHeight="1" thickBot="1" x14ac:dyDescent="0.25">
      <c r="A61" s="51" t="str">
        <f t="shared" si="6"/>
        <v> BBS 57 </v>
      </c>
      <c r="B61" s="20" t="str">
        <f t="shared" si="7"/>
        <v>I</v>
      </c>
      <c r="C61" s="51">
        <f t="shared" si="8"/>
        <v>44910.58</v>
      </c>
      <c r="D61" s="16" t="str">
        <f t="shared" si="9"/>
        <v>vis</v>
      </c>
      <c r="E61" s="59">
        <f>VLOOKUP(C61,Active!C$21:E$973,3,FALSE)</f>
        <v>685.03122498887376</v>
      </c>
      <c r="F61" s="20" t="s">
        <v>107</v>
      </c>
      <c r="G61" s="16" t="str">
        <f t="shared" si="10"/>
        <v>44910.580</v>
      </c>
      <c r="H61" s="51">
        <f t="shared" si="11"/>
        <v>685</v>
      </c>
      <c r="I61" s="60" t="s">
        <v>254</v>
      </c>
      <c r="J61" s="61" t="s">
        <v>255</v>
      </c>
      <c r="K61" s="60">
        <v>685</v>
      </c>
      <c r="L61" s="60" t="s">
        <v>256</v>
      </c>
      <c r="M61" s="61" t="s">
        <v>238</v>
      </c>
      <c r="N61" s="61"/>
      <c r="O61" s="62" t="s">
        <v>239</v>
      </c>
      <c r="P61" s="62" t="s">
        <v>257</v>
      </c>
    </row>
    <row r="62" spans="1:16" ht="12.75" customHeight="1" thickBot="1" x14ac:dyDescent="0.25">
      <c r="A62" s="51" t="str">
        <f t="shared" si="6"/>
        <v> BBS 59 </v>
      </c>
      <c r="B62" s="20" t="str">
        <f t="shared" si="7"/>
        <v>I</v>
      </c>
      <c r="C62" s="51">
        <f t="shared" si="8"/>
        <v>45004.332000000002</v>
      </c>
      <c r="D62" s="16" t="str">
        <f t="shared" si="9"/>
        <v>vis</v>
      </c>
      <c r="E62" s="59">
        <f>VLOOKUP(C62,Active!C$21:E$973,3,FALSE)</f>
        <v>915.00951525610435</v>
      </c>
      <c r="F62" s="20" t="s">
        <v>107</v>
      </c>
      <c r="G62" s="16" t="str">
        <f t="shared" si="10"/>
        <v>45004.332</v>
      </c>
      <c r="H62" s="51">
        <f t="shared" si="11"/>
        <v>915</v>
      </c>
      <c r="I62" s="60" t="s">
        <v>258</v>
      </c>
      <c r="J62" s="61" t="s">
        <v>259</v>
      </c>
      <c r="K62" s="60">
        <v>915</v>
      </c>
      <c r="L62" s="60" t="s">
        <v>260</v>
      </c>
      <c r="M62" s="61" t="s">
        <v>238</v>
      </c>
      <c r="N62" s="61"/>
      <c r="O62" s="62" t="s">
        <v>239</v>
      </c>
      <c r="P62" s="62" t="s">
        <v>261</v>
      </c>
    </row>
    <row r="63" spans="1:16" ht="12.75" customHeight="1" thickBot="1" x14ac:dyDescent="0.25">
      <c r="A63" s="51" t="str">
        <f t="shared" si="6"/>
        <v> BBS 59 </v>
      </c>
      <c r="B63" s="20" t="str">
        <f t="shared" si="7"/>
        <v>I</v>
      </c>
      <c r="C63" s="51">
        <f t="shared" si="8"/>
        <v>45010.451999999997</v>
      </c>
      <c r="D63" s="16" t="str">
        <f t="shared" si="9"/>
        <v>vis</v>
      </c>
      <c r="E63" s="59">
        <f>VLOOKUP(C63,Active!C$21:E$973,3,FALSE)</f>
        <v>930.02217777460396</v>
      </c>
      <c r="F63" s="20" t="s">
        <v>107</v>
      </c>
      <c r="G63" s="16" t="str">
        <f t="shared" si="10"/>
        <v>45010.452</v>
      </c>
      <c r="H63" s="51">
        <f t="shared" si="11"/>
        <v>930</v>
      </c>
      <c r="I63" s="60" t="s">
        <v>262</v>
      </c>
      <c r="J63" s="61" t="s">
        <v>263</v>
      </c>
      <c r="K63" s="60">
        <v>930</v>
      </c>
      <c r="L63" s="60" t="s">
        <v>264</v>
      </c>
      <c r="M63" s="61" t="s">
        <v>238</v>
      </c>
      <c r="N63" s="61"/>
      <c r="O63" s="62" t="s">
        <v>239</v>
      </c>
      <c r="P63" s="62" t="s">
        <v>261</v>
      </c>
    </row>
    <row r="64" spans="1:16" ht="12.75" customHeight="1" thickBot="1" x14ac:dyDescent="0.25">
      <c r="A64" s="51" t="str">
        <f t="shared" si="6"/>
        <v> BBS 59 </v>
      </c>
      <c r="B64" s="20" t="str">
        <f t="shared" si="7"/>
        <v>I</v>
      </c>
      <c r="C64" s="51">
        <f t="shared" si="8"/>
        <v>45043.472000000002</v>
      </c>
      <c r="D64" s="16" t="str">
        <f t="shared" si="9"/>
        <v>vis</v>
      </c>
      <c r="E64" s="59">
        <f>VLOOKUP(C64,Active!C$21:E$973,3,FALSE)</f>
        <v>1011.0218699905018</v>
      </c>
      <c r="F64" s="20" t="s">
        <v>107</v>
      </c>
      <c r="G64" s="16" t="str">
        <f t="shared" si="10"/>
        <v>45043.472</v>
      </c>
      <c r="H64" s="51">
        <f t="shared" si="11"/>
        <v>1011</v>
      </c>
      <c r="I64" s="60" t="s">
        <v>265</v>
      </c>
      <c r="J64" s="61" t="s">
        <v>266</v>
      </c>
      <c r="K64" s="60">
        <v>1011</v>
      </c>
      <c r="L64" s="60" t="s">
        <v>264</v>
      </c>
      <c r="M64" s="61" t="s">
        <v>238</v>
      </c>
      <c r="N64" s="61"/>
      <c r="O64" s="62" t="s">
        <v>239</v>
      </c>
      <c r="P64" s="62" t="s">
        <v>261</v>
      </c>
    </row>
    <row r="65" spans="1:16" ht="12.75" customHeight="1" thickBot="1" x14ac:dyDescent="0.25">
      <c r="A65" s="51" t="str">
        <f t="shared" si="6"/>
        <v> BBS 60 </v>
      </c>
      <c r="B65" s="20" t="str">
        <f t="shared" si="7"/>
        <v>I</v>
      </c>
      <c r="C65" s="51">
        <f t="shared" si="8"/>
        <v>45061.41</v>
      </c>
      <c r="D65" s="16" t="str">
        <f t="shared" si="9"/>
        <v>vis</v>
      </c>
      <c r="E65" s="59">
        <f>VLOOKUP(C65,Active!C$21:E$973,3,FALSE)</f>
        <v>1055.024670686103</v>
      </c>
      <c r="F65" s="20" t="s">
        <v>107</v>
      </c>
      <c r="G65" s="16" t="str">
        <f t="shared" si="10"/>
        <v>45061.410</v>
      </c>
      <c r="H65" s="51">
        <f t="shared" si="11"/>
        <v>1055</v>
      </c>
      <c r="I65" s="60" t="s">
        <v>267</v>
      </c>
      <c r="J65" s="61" t="s">
        <v>268</v>
      </c>
      <c r="K65" s="60">
        <v>1055</v>
      </c>
      <c r="L65" s="60" t="s">
        <v>246</v>
      </c>
      <c r="M65" s="61" t="s">
        <v>238</v>
      </c>
      <c r="N65" s="61"/>
      <c r="O65" s="62" t="s">
        <v>239</v>
      </c>
      <c r="P65" s="62" t="s">
        <v>269</v>
      </c>
    </row>
    <row r="66" spans="1:16" ht="12.75" customHeight="1" thickBot="1" x14ac:dyDescent="0.25">
      <c r="A66" s="51" t="str">
        <f t="shared" si="6"/>
        <v> BBS 63 </v>
      </c>
      <c r="B66" s="20" t="str">
        <f t="shared" si="7"/>
        <v>I</v>
      </c>
      <c r="C66" s="51">
        <f t="shared" si="8"/>
        <v>45259.523999999998</v>
      </c>
      <c r="D66" s="16" t="str">
        <f t="shared" si="9"/>
        <v>vis</v>
      </c>
      <c r="E66" s="59">
        <f>VLOOKUP(C66,Active!C$21:E$973,3,FALSE)</f>
        <v>1541.0081056848292</v>
      </c>
      <c r="F66" s="20" t="s">
        <v>107</v>
      </c>
      <c r="G66" s="16" t="str">
        <f t="shared" si="10"/>
        <v>45259.524</v>
      </c>
      <c r="H66" s="51">
        <f t="shared" si="11"/>
        <v>1541</v>
      </c>
      <c r="I66" s="60" t="s">
        <v>270</v>
      </c>
      <c r="J66" s="61" t="s">
        <v>271</v>
      </c>
      <c r="K66" s="60">
        <v>1541</v>
      </c>
      <c r="L66" s="60" t="s">
        <v>272</v>
      </c>
      <c r="M66" s="61" t="s">
        <v>238</v>
      </c>
      <c r="N66" s="61"/>
      <c r="O66" s="62" t="s">
        <v>239</v>
      </c>
      <c r="P66" s="62" t="s">
        <v>273</v>
      </c>
    </row>
    <row r="67" spans="1:16" ht="12.75" customHeight="1" thickBot="1" x14ac:dyDescent="0.25">
      <c r="A67" s="51" t="str">
        <f t="shared" si="6"/>
        <v> BBS 64 </v>
      </c>
      <c r="B67" s="20" t="str">
        <f t="shared" si="7"/>
        <v>I</v>
      </c>
      <c r="C67" s="51">
        <f t="shared" si="8"/>
        <v>45296.644999999997</v>
      </c>
      <c r="D67" s="16" t="str">
        <f t="shared" si="9"/>
        <v>vis</v>
      </c>
      <c r="E67" s="59">
        <f>VLOOKUP(C67,Active!C$21:E$973,3,FALSE)</f>
        <v>1632.0677536177761</v>
      </c>
      <c r="F67" s="20" t="s">
        <v>107</v>
      </c>
      <c r="G67" s="16" t="str">
        <f t="shared" si="10"/>
        <v>45296.645</v>
      </c>
      <c r="H67" s="51">
        <f t="shared" si="11"/>
        <v>1632</v>
      </c>
      <c r="I67" s="60" t="s">
        <v>274</v>
      </c>
      <c r="J67" s="61" t="s">
        <v>275</v>
      </c>
      <c r="K67" s="60">
        <v>1632</v>
      </c>
      <c r="L67" s="60" t="s">
        <v>276</v>
      </c>
      <c r="M67" s="61" t="s">
        <v>238</v>
      </c>
      <c r="N67" s="61"/>
      <c r="O67" s="62" t="s">
        <v>239</v>
      </c>
      <c r="P67" s="62" t="s">
        <v>277</v>
      </c>
    </row>
    <row r="68" spans="1:16" ht="12.75" customHeight="1" thickBot="1" x14ac:dyDescent="0.25">
      <c r="A68" s="51" t="str">
        <f t="shared" si="6"/>
        <v> BBS 64 </v>
      </c>
      <c r="B68" s="20" t="str">
        <f t="shared" si="7"/>
        <v>I</v>
      </c>
      <c r="C68" s="51">
        <f t="shared" si="8"/>
        <v>45325.572999999997</v>
      </c>
      <c r="D68" s="16" t="str">
        <f t="shared" si="9"/>
        <v>vis</v>
      </c>
      <c r="E68" s="59">
        <f>VLOOKUP(C68,Active!C$21:E$973,3,FALSE)</f>
        <v>1703.0295675614827</v>
      </c>
      <c r="F68" s="20" t="s">
        <v>107</v>
      </c>
      <c r="G68" s="16" t="str">
        <f t="shared" si="10"/>
        <v>45325.573</v>
      </c>
      <c r="H68" s="51">
        <f t="shared" si="11"/>
        <v>1703</v>
      </c>
      <c r="I68" s="60" t="s">
        <v>278</v>
      </c>
      <c r="J68" s="61" t="s">
        <v>279</v>
      </c>
      <c r="K68" s="60">
        <v>1703</v>
      </c>
      <c r="L68" s="60" t="s">
        <v>280</v>
      </c>
      <c r="M68" s="61" t="s">
        <v>238</v>
      </c>
      <c r="N68" s="61"/>
      <c r="O68" s="62" t="s">
        <v>239</v>
      </c>
      <c r="P68" s="62" t="s">
        <v>277</v>
      </c>
    </row>
    <row r="69" spans="1:16" ht="12.75" customHeight="1" thickBot="1" x14ac:dyDescent="0.25">
      <c r="A69" s="51" t="str">
        <f t="shared" si="6"/>
        <v> BBS 65 </v>
      </c>
      <c r="B69" s="20" t="str">
        <f t="shared" si="7"/>
        <v>I</v>
      </c>
      <c r="C69" s="51">
        <f t="shared" si="8"/>
        <v>45368.377</v>
      </c>
      <c r="D69" s="16" t="str">
        <f t="shared" si="9"/>
        <v>vis</v>
      </c>
      <c r="E69" s="59">
        <f>VLOOKUP(C69,Active!C$21:E$973,3,FALSE)</f>
        <v>1808.0298954115483</v>
      </c>
      <c r="F69" s="20" t="s">
        <v>107</v>
      </c>
      <c r="G69" s="16" t="str">
        <f t="shared" si="10"/>
        <v>45368.377</v>
      </c>
      <c r="H69" s="51">
        <f t="shared" si="11"/>
        <v>1808</v>
      </c>
      <c r="I69" s="60" t="s">
        <v>281</v>
      </c>
      <c r="J69" s="61" t="s">
        <v>282</v>
      </c>
      <c r="K69" s="60">
        <v>1808</v>
      </c>
      <c r="L69" s="60" t="s">
        <v>280</v>
      </c>
      <c r="M69" s="61" t="s">
        <v>238</v>
      </c>
      <c r="N69" s="61"/>
      <c r="O69" s="62" t="s">
        <v>239</v>
      </c>
      <c r="P69" s="62" t="s">
        <v>283</v>
      </c>
    </row>
    <row r="70" spans="1:16" ht="12.75" customHeight="1" thickBot="1" x14ac:dyDescent="0.25">
      <c r="A70" s="51" t="str">
        <f t="shared" si="6"/>
        <v> BBS 68 </v>
      </c>
      <c r="B70" s="20" t="str">
        <f t="shared" si="7"/>
        <v>I</v>
      </c>
      <c r="C70" s="51">
        <f t="shared" si="8"/>
        <v>45596.65</v>
      </c>
      <c r="D70" s="16" t="str">
        <f t="shared" si="9"/>
        <v>vis</v>
      </c>
      <c r="E70" s="59">
        <f>VLOOKUP(C70,Active!C$21:E$973,3,FALSE)</f>
        <v>2367.9948482037184</v>
      </c>
      <c r="F70" s="20" t="s">
        <v>107</v>
      </c>
      <c r="G70" s="16" t="str">
        <f t="shared" si="10"/>
        <v>45596.650</v>
      </c>
      <c r="H70" s="51">
        <f t="shared" si="11"/>
        <v>2368</v>
      </c>
      <c r="I70" s="60" t="s">
        <v>284</v>
      </c>
      <c r="J70" s="61" t="s">
        <v>285</v>
      </c>
      <c r="K70" s="60">
        <v>2368</v>
      </c>
      <c r="L70" s="60" t="s">
        <v>286</v>
      </c>
      <c r="M70" s="61" t="s">
        <v>238</v>
      </c>
      <c r="N70" s="61"/>
      <c r="O70" s="62" t="s">
        <v>239</v>
      </c>
      <c r="P70" s="62" t="s">
        <v>287</v>
      </c>
    </row>
    <row r="71" spans="1:16" ht="12.75" customHeight="1" thickBot="1" x14ac:dyDescent="0.25">
      <c r="A71" s="51" t="str">
        <f t="shared" si="6"/>
        <v> BBS 70 </v>
      </c>
      <c r="B71" s="20" t="str">
        <f t="shared" si="7"/>
        <v>I</v>
      </c>
      <c r="C71" s="51">
        <f t="shared" si="8"/>
        <v>45700.625</v>
      </c>
      <c r="D71" s="16" t="str">
        <f t="shared" si="9"/>
        <v>vis</v>
      </c>
      <c r="E71" s="59">
        <f>VLOOKUP(C71,Active!C$21:E$973,3,FALSE)</f>
        <v>2623.050662805379</v>
      </c>
      <c r="F71" s="20" t="s">
        <v>107</v>
      </c>
      <c r="G71" s="16" t="str">
        <f t="shared" si="10"/>
        <v>45700.625</v>
      </c>
      <c r="H71" s="51">
        <f t="shared" si="11"/>
        <v>2623</v>
      </c>
      <c r="I71" s="60" t="s">
        <v>288</v>
      </c>
      <c r="J71" s="61" t="s">
        <v>289</v>
      </c>
      <c r="K71" s="60">
        <v>2623</v>
      </c>
      <c r="L71" s="60" t="s">
        <v>290</v>
      </c>
      <c r="M71" s="61" t="s">
        <v>238</v>
      </c>
      <c r="N71" s="61"/>
      <c r="O71" s="62" t="s">
        <v>239</v>
      </c>
      <c r="P71" s="62" t="s">
        <v>291</v>
      </c>
    </row>
    <row r="72" spans="1:16" ht="12.75" customHeight="1" thickBot="1" x14ac:dyDescent="0.25">
      <c r="A72" s="51" t="str">
        <f t="shared" si="6"/>
        <v> BBS 70 </v>
      </c>
      <c r="B72" s="20" t="str">
        <f t="shared" si="7"/>
        <v>I</v>
      </c>
      <c r="C72" s="51">
        <f t="shared" si="8"/>
        <v>45730.366000000002</v>
      </c>
      <c r="D72" s="16" t="str">
        <f t="shared" si="9"/>
        <v>vis</v>
      </c>
      <c r="E72" s="59">
        <f>VLOOKUP(C72,Active!C$21:E$973,3,FALSE)</f>
        <v>2696.0068059365985</v>
      </c>
      <c r="F72" s="20" t="s">
        <v>107</v>
      </c>
      <c r="G72" s="16" t="str">
        <f t="shared" si="10"/>
        <v>45730.366</v>
      </c>
      <c r="H72" s="51">
        <f t="shared" si="11"/>
        <v>2696</v>
      </c>
      <c r="I72" s="60" t="s">
        <v>292</v>
      </c>
      <c r="J72" s="61" t="s">
        <v>293</v>
      </c>
      <c r="K72" s="60">
        <v>2696</v>
      </c>
      <c r="L72" s="60" t="s">
        <v>272</v>
      </c>
      <c r="M72" s="61" t="s">
        <v>238</v>
      </c>
      <c r="N72" s="61"/>
      <c r="O72" s="62" t="s">
        <v>239</v>
      </c>
      <c r="P72" s="62" t="s">
        <v>291</v>
      </c>
    </row>
    <row r="73" spans="1:16" ht="12.75" customHeight="1" thickBot="1" x14ac:dyDescent="0.25">
      <c r="A73" s="51" t="str">
        <f t="shared" si="6"/>
        <v> BBS 71 </v>
      </c>
      <c r="B73" s="20" t="str">
        <f t="shared" si="7"/>
        <v>I</v>
      </c>
      <c r="C73" s="51">
        <f t="shared" si="8"/>
        <v>45754.413</v>
      </c>
      <c r="D73" s="16" t="str">
        <f t="shared" si="9"/>
        <v>vis</v>
      </c>
      <c r="E73" s="59">
        <f>VLOOKUP(C73,Active!C$21:E$973,3,FALSE)</f>
        <v>2754.9952856069604</v>
      </c>
      <c r="F73" s="20" t="s">
        <v>107</v>
      </c>
      <c r="G73" s="16" t="str">
        <f t="shared" si="10"/>
        <v>45754.413</v>
      </c>
      <c r="H73" s="51">
        <f t="shared" si="11"/>
        <v>2755</v>
      </c>
      <c r="I73" s="60" t="s">
        <v>294</v>
      </c>
      <c r="J73" s="61" t="s">
        <v>295</v>
      </c>
      <c r="K73" s="60">
        <v>2755</v>
      </c>
      <c r="L73" s="60" t="s">
        <v>286</v>
      </c>
      <c r="M73" s="61" t="s">
        <v>238</v>
      </c>
      <c r="N73" s="61"/>
      <c r="O73" s="62" t="s">
        <v>239</v>
      </c>
      <c r="P73" s="62" t="s">
        <v>296</v>
      </c>
    </row>
    <row r="74" spans="1:16" ht="12.75" customHeight="1" thickBot="1" x14ac:dyDescent="0.25">
      <c r="A74" s="51" t="str">
        <f t="shared" si="6"/>
        <v> BBS 71 </v>
      </c>
      <c r="B74" s="20" t="str">
        <f t="shared" si="7"/>
        <v>I</v>
      </c>
      <c r="C74" s="51">
        <f t="shared" si="8"/>
        <v>45754.415999999997</v>
      </c>
      <c r="D74" s="16" t="str">
        <f t="shared" si="9"/>
        <v>vis</v>
      </c>
      <c r="E74" s="59">
        <f>VLOOKUP(C74,Active!C$21:E$973,3,FALSE)</f>
        <v>2755.0026447552464</v>
      </c>
      <c r="F74" s="20" t="s">
        <v>107</v>
      </c>
      <c r="G74" s="16" t="str">
        <f t="shared" si="10"/>
        <v>45754.416</v>
      </c>
      <c r="H74" s="51">
        <f t="shared" si="11"/>
        <v>2755</v>
      </c>
      <c r="I74" s="60" t="s">
        <v>297</v>
      </c>
      <c r="J74" s="61" t="s">
        <v>298</v>
      </c>
      <c r="K74" s="60">
        <v>2755</v>
      </c>
      <c r="L74" s="60" t="s">
        <v>299</v>
      </c>
      <c r="M74" s="61" t="s">
        <v>238</v>
      </c>
      <c r="N74" s="61"/>
      <c r="O74" s="62" t="s">
        <v>300</v>
      </c>
      <c r="P74" s="62" t="s">
        <v>296</v>
      </c>
    </row>
    <row r="75" spans="1:16" ht="12.75" customHeight="1" thickBot="1" x14ac:dyDescent="0.25">
      <c r="A75" s="51" t="str">
        <f t="shared" ref="A75:A106" si="12">P75</f>
        <v> BBS 75 </v>
      </c>
      <c r="B75" s="20" t="str">
        <f t="shared" ref="B75:B106" si="13">IF(H75=INT(H75),"I","II")</f>
        <v>I</v>
      </c>
      <c r="C75" s="51">
        <f t="shared" ref="C75:C106" si="14">1*G75</f>
        <v>46054.455999999998</v>
      </c>
      <c r="D75" s="16" t="str">
        <f t="shared" ref="D75:D106" si="15">VLOOKUP(F75,I$1:J$5,2,FALSE)</f>
        <v>vis</v>
      </c>
      <c r="E75" s="59">
        <f>VLOOKUP(C75,Active!C$21:E$973,3,FALSE)</f>
        <v>3491.0155960712691</v>
      </c>
      <c r="F75" s="20" t="s">
        <v>107</v>
      </c>
      <c r="G75" s="16" t="str">
        <f t="shared" ref="G75:G106" si="16">MID(I75,3,LEN(I75)-3)</f>
        <v>46054.456</v>
      </c>
      <c r="H75" s="51">
        <f t="shared" ref="H75:H106" si="17">1*K75</f>
        <v>3491</v>
      </c>
      <c r="I75" s="60" t="s">
        <v>301</v>
      </c>
      <c r="J75" s="61" t="s">
        <v>302</v>
      </c>
      <c r="K75" s="60">
        <v>3491</v>
      </c>
      <c r="L75" s="60" t="s">
        <v>303</v>
      </c>
      <c r="M75" s="61" t="s">
        <v>238</v>
      </c>
      <c r="N75" s="61"/>
      <c r="O75" s="62" t="s">
        <v>239</v>
      </c>
      <c r="P75" s="62" t="s">
        <v>304</v>
      </c>
    </row>
    <row r="76" spans="1:16" ht="12.75" customHeight="1" thickBot="1" x14ac:dyDescent="0.25">
      <c r="A76" s="51" t="str">
        <f t="shared" si="12"/>
        <v> BBS 76 </v>
      </c>
      <c r="B76" s="20" t="str">
        <f t="shared" si="13"/>
        <v>I</v>
      </c>
      <c r="C76" s="51">
        <f t="shared" si="14"/>
        <v>46134.358</v>
      </c>
      <c r="D76" s="16" t="str">
        <f t="shared" si="15"/>
        <v>vis</v>
      </c>
      <c r="E76" s="59">
        <f>VLOOKUP(C76,Active!C$21:E$973,3,FALSE)</f>
        <v>3687.019151717363</v>
      </c>
      <c r="F76" s="20" t="s">
        <v>107</v>
      </c>
      <c r="G76" s="16" t="str">
        <f t="shared" si="16"/>
        <v>46134.358</v>
      </c>
      <c r="H76" s="51">
        <f t="shared" si="17"/>
        <v>3687</v>
      </c>
      <c r="I76" s="60" t="s">
        <v>305</v>
      </c>
      <c r="J76" s="61" t="s">
        <v>306</v>
      </c>
      <c r="K76" s="60">
        <v>3687</v>
      </c>
      <c r="L76" s="60" t="s">
        <v>307</v>
      </c>
      <c r="M76" s="61" t="s">
        <v>238</v>
      </c>
      <c r="N76" s="61"/>
      <c r="O76" s="62" t="s">
        <v>239</v>
      </c>
      <c r="P76" s="62" t="s">
        <v>308</v>
      </c>
    </row>
    <row r="77" spans="1:16" ht="12.75" customHeight="1" thickBot="1" x14ac:dyDescent="0.25">
      <c r="A77" s="51" t="str">
        <f t="shared" si="12"/>
        <v> BBS 78 </v>
      </c>
      <c r="B77" s="20" t="str">
        <f t="shared" si="13"/>
        <v>I</v>
      </c>
      <c r="C77" s="51">
        <f t="shared" si="14"/>
        <v>46349.586000000003</v>
      </c>
      <c r="D77" s="16" t="str">
        <f t="shared" si="15"/>
        <v>vis</v>
      </c>
      <c r="E77" s="59">
        <f>VLOOKUP(C77,Active!C$21:E$973,3,FALSE)</f>
        <v>4214.9840746804566</v>
      </c>
      <c r="F77" s="20" t="str">
        <f>LEFT(M77,1)</f>
        <v>V</v>
      </c>
      <c r="G77" s="16" t="str">
        <f t="shared" si="16"/>
        <v>46349.586</v>
      </c>
      <c r="H77" s="51">
        <f t="shared" si="17"/>
        <v>4215</v>
      </c>
      <c r="I77" s="60" t="s">
        <v>309</v>
      </c>
      <c r="J77" s="61" t="s">
        <v>310</v>
      </c>
      <c r="K77" s="60">
        <v>4215</v>
      </c>
      <c r="L77" s="60" t="s">
        <v>311</v>
      </c>
      <c r="M77" s="61" t="s">
        <v>238</v>
      </c>
      <c r="N77" s="61"/>
      <c r="O77" s="62" t="s">
        <v>239</v>
      </c>
      <c r="P77" s="62" t="s">
        <v>312</v>
      </c>
    </row>
    <row r="78" spans="1:16" ht="12.75" customHeight="1" thickBot="1" x14ac:dyDescent="0.25">
      <c r="A78" s="51" t="str">
        <f t="shared" si="12"/>
        <v> BBS 79 </v>
      </c>
      <c r="B78" s="20" t="str">
        <f t="shared" si="13"/>
        <v>I</v>
      </c>
      <c r="C78" s="51">
        <f t="shared" si="14"/>
        <v>46404.623</v>
      </c>
      <c r="D78" s="16" t="str">
        <f t="shared" si="15"/>
        <v>vis</v>
      </c>
      <c r="E78" s="59">
        <f>VLOOKUP(C78,Active!C$21:E$973,3,FALSE)</f>
        <v>4349.9925562215085</v>
      </c>
      <c r="F78" s="20" t="str">
        <f>LEFT(M78,1)</f>
        <v>V</v>
      </c>
      <c r="G78" s="16" t="str">
        <f t="shared" si="16"/>
        <v>46404.623</v>
      </c>
      <c r="H78" s="51">
        <f t="shared" si="17"/>
        <v>4350</v>
      </c>
      <c r="I78" s="60" t="s">
        <v>313</v>
      </c>
      <c r="J78" s="61" t="s">
        <v>314</v>
      </c>
      <c r="K78" s="60">
        <v>4350</v>
      </c>
      <c r="L78" s="60" t="s">
        <v>109</v>
      </c>
      <c r="M78" s="61" t="s">
        <v>238</v>
      </c>
      <c r="N78" s="61"/>
      <c r="O78" s="62" t="s">
        <v>239</v>
      </c>
      <c r="P78" s="62" t="s">
        <v>315</v>
      </c>
    </row>
    <row r="79" spans="1:16" ht="12.75" customHeight="1" thickBot="1" x14ac:dyDescent="0.25">
      <c r="A79" s="51" t="str">
        <f t="shared" si="12"/>
        <v> BBS 82 </v>
      </c>
      <c r="B79" s="20" t="str">
        <f t="shared" si="13"/>
        <v>I</v>
      </c>
      <c r="C79" s="51">
        <f t="shared" si="14"/>
        <v>46762.548000000003</v>
      </c>
      <c r="D79" s="16" t="str">
        <f t="shared" si="15"/>
        <v>vis</v>
      </c>
      <c r="E79" s="59">
        <f>VLOOKUP(C79,Active!C$21:E$973,3,FALSE)</f>
        <v>5228.0002738584535</v>
      </c>
      <c r="F79" s="20" t="str">
        <f>LEFT(M79,1)</f>
        <v>V</v>
      </c>
      <c r="G79" s="16" t="str">
        <f t="shared" si="16"/>
        <v>46762.548</v>
      </c>
      <c r="H79" s="51">
        <f t="shared" si="17"/>
        <v>5228</v>
      </c>
      <c r="I79" s="60" t="s">
        <v>316</v>
      </c>
      <c r="J79" s="61" t="s">
        <v>317</v>
      </c>
      <c r="K79" s="60">
        <v>5228</v>
      </c>
      <c r="L79" s="60" t="s">
        <v>318</v>
      </c>
      <c r="M79" s="61" t="s">
        <v>238</v>
      </c>
      <c r="N79" s="61"/>
      <c r="O79" s="62" t="s">
        <v>239</v>
      </c>
      <c r="P79" s="62" t="s">
        <v>319</v>
      </c>
    </row>
    <row r="80" spans="1:16" ht="12.75" customHeight="1" thickBot="1" x14ac:dyDescent="0.25">
      <c r="A80" s="51" t="str">
        <f t="shared" si="12"/>
        <v> BBS 86 </v>
      </c>
      <c r="B80" s="20" t="str">
        <f t="shared" si="13"/>
        <v>I</v>
      </c>
      <c r="C80" s="51">
        <f t="shared" si="14"/>
        <v>47151.451999999997</v>
      </c>
      <c r="D80" s="16" t="str">
        <f t="shared" si="15"/>
        <v>vis</v>
      </c>
      <c r="E80" s="59">
        <f>VLOOKUP(C80,Active!C$21:E$973,3,FALSE)</f>
        <v>6182.0010098223311</v>
      </c>
      <c r="F80" s="20" t="str">
        <f>LEFT(M80,1)</f>
        <v>V</v>
      </c>
      <c r="G80" s="16" t="str">
        <f t="shared" si="16"/>
        <v>47151.452</v>
      </c>
      <c r="H80" s="51">
        <f t="shared" si="17"/>
        <v>6182</v>
      </c>
      <c r="I80" s="60" t="s">
        <v>320</v>
      </c>
      <c r="J80" s="61" t="s">
        <v>321</v>
      </c>
      <c r="K80" s="60">
        <v>6182</v>
      </c>
      <c r="L80" s="60" t="s">
        <v>318</v>
      </c>
      <c r="M80" s="61" t="s">
        <v>238</v>
      </c>
      <c r="N80" s="61"/>
      <c r="O80" s="62" t="s">
        <v>239</v>
      </c>
      <c r="P80" s="62" t="s">
        <v>322</v>
      </c>
    </row>
    <row r="81" spans="1:16" ht="12.75" customHeight="1" thickBot="1" x14ac:dyDescent="0.25">
      <c r="A81" s="51" t="str">
        <f t="shared" si="12"/>
        <v> BBS 87 </v>
      </c>
      <c r="B81" s="20" t="str">
        <f t="shared" si="13"/>
        <v>I</v>
      </c>
      <c r="C81" s="51">
        <f t="shared" si="14"/>
        <v>47177.535000000003</v>
      </c>
      <c r="D81" s="16" t="str">
        <f t="shared" si="15"/>
        <v>vis</v>
      </c>
      <c r="E81" s="59">
        <f>VLOOKUP(C81,Active!C$21:E$973,3,FALSE)</f>
        <v>6245.9838981344901</v>
      </c>
      <c r="F81" s="20" t="str">
        <f>LEFT(M81,1)</f>
        <v>V</v>
      </c>
      <c r="G81" s="16" t="str">
        <f t="shared" si="16"/>
        <v>47177.535</v>
      </c>
      <c r="H81" s="51">
        <f t="shared" si="17"/>
        <v>6246</v>
      </c>
      <c r="I81" s="60" t="s">
        <v>323</v>
      </c>
      <c r="J81" s="61" t="s">
        <v>324</v>
      </c>
      <c r="K81" s="60">
        <v>6246</v>
      </c>
      <c r="L81" s="60" t="s">
        <v>325</v>
      </c>
      <c r="M81" s="61" t="s">
        <v>238</v>
      </c>
      <c r="N81" s="61"/>
      <c r="O81" s="62" t="s">
        <v>239</v>
      </c>
      <c r="P81" s="62" t="s">
        <v>326</v>
      </c>
    </row>
    <row r="82" spans="1:16" ht="12.75" customHeight="1" thickBot="1" x14ac:dyDescent="0.25">
      <c r="A82" s="51" t="str">
        <f t="shared" si="12"/>
        <v> BBS 90 </v>
      </c>
      <c r="B82" s="20" t="str">
        <f t="shared" si="13"/>
        <v>I</v>
      </c>
      <c r="C82" s="51">
        <f t="shared" si="14"/>
        <v>47531.38</v>
      </c>
      <c r="D82" s="16" t="str">
        <f t="shared" si="15"/>
        <v>vis</v>
      </c>
      <c r="E82" s="59">
        <f>VLOOKUP(C82,Active!C$21:E$973,3,FALSE)</f>
        <v>7113.9831740924055</v>
      </c>
      <c r="F82" s="20" t="s">
        <v>107</v>
      </c>
      <c r="G82" s="16" t="str">
        <f t="shared" si="16"/>
        <v>47531.380</v>
      </c>
      <c r="H82" s="51">
        <f t="shared" si="17"/>
        <v>7114</v>
      </c>
      <c r="I82" s="60" t="s">
        <v>327</v>
      </c>
      <c r="J82" s="61" t="s">
        <v>328</v>
      </c>
      <c r="K82" s="60">
        <v>7114</v>
      </c>
      <c r="L82" s="60" t="s">
        <v>325</v>
      </c>
      <c r="M82" s="61" t="s">
        <v>238</v>
      </c>
      <c r="N82" s="61"/>
      <c r="O82" s="62" t="s">
        <v>239</v>
      </c>
      <c r="P82" s="62" t="s">
        <v>329</v>
      </c>
    </row>
    <row r="83" spans="1:16" ht="12.75" customHeight="1" thickBot="1" x14ac:dyDescent="0.25">
      <c r="A83" s="51" t="str">
        <f t="shared" si="12"/>
        <v> BBS 91 </v>
      </c>
      <c r="B83" s="20" t="str">
        <f t="shared" si="13"/>
        <v>I</v>
      </c>
      <c r="C83" s="51">
        <f t="shared" si="14"/>
        <v>47591.302000000003</v>
      </c>
      <c r="D83" s="16" t="str">
        <f t="shared" si="15"/>
        <v>vis</v>
      </c>
      <c r="E83" s="59">
        <f>VLOOKUP(C83,Active!C$21:E$973,3,FALSE)</f>
        <v>7260.9748021045471</v>
      </c>
      <c r="F83" s="20" t="s">
        <v>107</v>
      </c>
      <c r="G83" s="16" t="str">
        <f t="shared" si="16"/>
        <v>47591.302</v>
      </c>
      <c r="H83" s="51">
        <f t="shared" si="17"/>
        <v>7261</v>
      </c>
      <c r="I83" s="60" t="s">
        <v>330</v>
      </c>
      <c r="J83" s="61" t="s">
        <v>331</v>
      </c>
      <c r="K83" s="60">
        <v>7261</v>
      </c>
      <c r="L83" s="60" t="s">
        <v>332</v>
      </c>
      <c r="M83" s="61" t="s">
        <v>238</v>
      </c>
      <c r="N83" s="61"/>
      <c r="O83" s="62" t="s">
        <v>239</v>
      </c>
      <c r="P83" s="62" t="s">
        <v>333</v>
      </c>
    </row>
    <row r="84" spans="1:16" ht="12.75" customHeight="1" thickBot="1" x14ac:dyDescent="0.25">
      <c r="A84" s="51" t="str">
        <f t="shared" si="12"/>
        <v> BBS 92 </v>
      </c>
      <c r="B84" s="20" t="str">
        <f t="shared" si="13"/>
        <v>I</v>
      </c>
      <c r="C84" s="51">
        <f t="shared" si="14"/>
        <v>47801.648000000001</v>
      </c>
      <c r="D84" s="16" t="str">
        <f t="shared" si="15"/>
        <v>vis</v>
      </c>
      <c r="E84" s="59">
        <f>VLOOKUP(C84,Active!C$21:E$973,3,FALSE)</f>
        <v>7776.9639377448548</v>
      </c>
      <c r="F84" s="20" t="s">
        <v>107</v>
      </c>
      <c r="G84" s="16" t="str">
        <f t="shared" si="16"/>
        <v>47801.648</v>
      </c>
      <c r="H84" s="51">
        <f t="shared" si="17"/>
        <v>7777</v>
      </c>
      <c r="I84" s="60" t="s">
        <v>334</v>
      </c>
      <c r="J84" s="61" t="s">
        <v>335</v>
      </c>
      <c r="K84" s="60">
        <v>7777</v>
      </c>
      <c r="L84" s="60" t="s">
        <v>336</v>
      </c>
      <c r="M84" s="61" t="s">
        <v>238</v>
      </c>
      <c r="N84" s="61"/>
      <c r="O84" s="62" t="s">
        <v>239</v>
      </c>
      <c r="P84" s="62" t="s">
        <v>337</v>
      </c>
    </row>
    <row r="85" spans="1:16" ht="12.75" customHeight="1" thickBot="1" x14ac:dyDescent="0.25">
      <c r="A85" s="51" t="str">
        <f t="shared" si="12"/>
        <v> BBS 93 </v>
      </c>
      <c r="B85" s="20" t="str">
        <f t="shared" si="13"/>
        <v>I</v>
      </c>
      <c r="C85" s="51">
        <f t="shared" si="14"/>
        <v>47854.633999999998</v>
      </c>
      <c r="D85" s="16" t="str">
        <f t="shared" si="15"/>
        <v>vis</v>
      </c>
      <c r="E85" s="59">
        <f>VLOOKUP(C85,Active!C$21:E$973,3,FALSE)</f>
        <v>7906.9412149026621</v>
      </c>
      <c r="F85" s="20" t="s">
        <v>107</v>
      </c>
      <c r="G85" s="16" t="str">
        <f t="shared" si="16"/>
        <v>47854.634</v>
      </c>
      <c r="H85" s="51">
        <f t="shared" si="17"/>
        <v>7907</v>
      </c>
      <c r="I85" s="60" t="s">
        <v>338</v>
      </c>
      <c r="J85" s="61" t="s">
        <v>339</v>
      </c>
      <c r="K85" s="60">
        <v>7907</v>
      </c>
      <c r="L85" s="60" t="s">
        <v>340</v>
      </c>
      <c r="M85" s="61" t="s">
        <v>238</v>
      </c>
      <c r="N85" s="61"/>
      <c r="O85" s="62" t="s">
        <v>239</v>
      </c>
      <c r="P85" s="62" t="s">
        <v>341</v>
      </c>
    </row>
    <row r="86" spans="1:16" ht="12.75" customHeight="1" thickBot="1" x14ac:dyDescent="0.25">
      <c r="A86" s="51" t="str">
        <f t="shared" si="12"/>
        <v> BBS 95 </v>
      </c>
      <c r="B86" s="20" t="str">
        <f t="shared" si="13"/>
        <v>I</v>
      </c>
      <c r="C86" s="51">
        <f t="shared" si="14"/>
        <v>47975.319000000003</v>
      </c>
      <c r="D86" s="16" t="str">
        <f t="shared" si="15"/>
        <v>vis</v>
      </c>
      <c r="E86" s="59">
        <f>VLOOKUP(C86,Active!C$21:E$973,3,FALSE)</f>
        <v>8202.9874854985082</v>
      </c>
      <c r="F86" s="20" t="s">
        <v>107</v>
      </c>
      <c r="G86" s="16" t="str">
        <f t="shared" si="16"/>
        <v>47975.319</v>
      </c>
      <c r="H86" s="51">
        <f t="shared" si="17"/>
        <v>8203</v>
      </c>
      <c r="I86" s="60" t="s">
        <v>342</v>
      </c>
      <c r="J86" s="61" t="s">
        <v>343</v>
      </c>
      <c r="K86" s="60">
        <v>8203</v>
      </c>
      <c r="L86" s="60" t="s">
        <v>344</v>
      </c>
      <c r="M86" s="61" t="s">
        <v>238</v>
      </c>
      <c r="N86" s="61"/>
      <c r="O86" s="62" t="s">
        <v>239</v>
      </c>
      <c r="P86" s="62" t="s">
        <v>345</v>
      </c>
    </row>
    <row r="87" spans="1:16" ht="12.75" customHeight="1" thickBot="1" x14ac:dyDescent="0.25">
      <c r="A87" s="51" t="str">
        <f t="shared" si="12"/>
        <v> BBS 96 </v>
      </c>
      <c r="B87" s="20" t="str">
        <f t="shared" si="13"/>
        <v>I</v>
      </c>
      <c r="C87" s="51">
        <f t="shared" si="14"/>
        <v>48183.627999999997</v>
      </c>
      <c r="D87" s="16" t="str">
        <f t="shared" si="15"/>
        <v>vis</v>
      </c>
      <c r="E87" s="59">
        <f>VLOOKUP(C87,Active!C$21:E$973,3,FALSE)</f>
        <v>8713.9797594475967</v>
      </c>
      <c r="F87" s="20" t="s">
        <v>107</v>
      </c>
      <c r="G87" s="16" t="str">
        <f t="shared" si="16"/>
        <v>48183.628</v>
      </c>
      <c r="H87" s="51">
        <f t="shared" si="17"/>
        <v>8714</v>
      </c>
      <c r="I87" s="60" t="s">
        <v>346</v>
      </c>
      <c r="J87" s="61" t="s">
        <v>347</v>
      </c>
      <c r="K87" s="60">
        <v>8714</v>
      </c>
      <c r="L87" s="60" t="s">
        <v>348</v>
      </c>
      <c r="M87" s="61" t="s">
        <v>238</v>
      </c>
      <c r="N87" s="61"/>
      <c r="O87" s="62" t="s">
        <v>239</v>
      </c>
      <c r="P87" s="62" t="s">
        <v>349</v>
      </c>
    </row>
    <row r="88" spans="1:16" ht="12.75" customHeight="1" thickBot="1" x14ac:dyDescent="0.25">
      <c r="A88" s="51" t="str">
        <f t="shared" si="12"/>
        <v> BBS 100 </v>
      </c>
      <c r="B88" s="20" t="str">
        <f t="shared" si="13"/>
        <v>I</v>
      </c>
      <c r="C88" s="51">
        <f t="shared" si="14"/>
        <v>48712.357000000004</v>
      </c>
      <c r="D88" s="16" t="str">
        <f t="shared" si="15"/>
        <v>vis</v>
      </c>
      <c r="E88" s="59">
        <f>VLOOKUP(C88,Active!C$21:E$973,3,FALSE)</f>
        <v>10010.978132119149</v>
      </c>
      <c r="F88" s="20" t="s">
        <v>107</v>
      </c>
      <c r="G88" s="16" t="str">
        <f t="shared" si="16"/>
        <v>48712.357</v>
      </c>
      <c r="H88" s="51">
        <f t="shared" si="17"/>
        <v>10011</v>
      </c>
      <c r="I88" s="60" t="s">
        <v>355</v>
      </c>
      <c r="J88" s="61" t="s">
        <v>356</v>
      </c>
      <c r="K88" s="60">
        <v>10011</v>
      </c>
      <c r="L88" s="60" t="s">
        <v>357</v>
      </c>
      <c r="M88" s="61" t="s">
        <v>238</v>
      </c>
      <c r="N88" s="61"/>
      <c r="O88" s="62" t="s">
        <v>239</v>
      </c>
      <c r="P88" s="62" t="s">
        <v>358</v>
      </c>
    </row>
    <row r="89" spans="1:16" ht="12.75" customHeight="1" thickBot="1" x14ac:dyDescent="0.25">
      <c r="A89" s="51" t="str">
        <f t="shared" si="12"/>
        <v> BBS 102 </v>
      </c>
      <c r="B89" s="20" t="str">
        <f t="shared" si="13"/>
        <v>I</v>
      </c>
      <c r="C89" s="51">
        <f t="shared" si="14"/>
        <v>48960.612999999998</v>
      </c>
      <c r="D89" s="16" t="str">
        <f t="shared" si="15"/>
        <v>vis</v>
      </c>
      <c r="E89" s="59">
        <f>VLOOKUP(C89,Active!C$21:E$973,3,FALSE)</f>
        <v>10619.962371693558</v>
      </c>
      <c r="F89" s="20" t="s">
        <v>107</v>
      </c>
      <c r="G89" s="16" t="str">
        <f t="shared" si="16"/>
        <v>48960.613</v>
      </c>
      <c r="H89" s="51">
        <f t="shared" si="17"/>
        <v>10620</v>
      </c>
      <c r="I89" s="60" t="s">
        <v>359</v>
      </c>
      <c r="J89" s="61" t="s">
        <v>360</v>
      </c>
      <c r="K89" s="60">
        <v>10620</v>
      </c>
      <c r="L89" s="60" t="s">
        <v>336</v>
      </c>
      <c r="M89" s="61" t="s">
        <v>238</v>
      </c>
      <c r="N89" s="61"/>
      <c r="O89" s="62" t="s">
        <v>239</v>
      </c>
      <c r="P89" s="62" t="s">
        <v>361</v>
      </c>
    </row>
    <row r="90" spans="1:16" ht="12.75" customHeight="1" thickBot="1" x14ac:dyDescent="0.25">
      <c r="A90" s="51" t="str">
        <f t="shared" si="12"/>
        <v> BBS 106 </v>
      </c>
      <c r="B90" s="20" t="str">
        <f t="shared" si="13"/>
        <v>I</v>
      </c>
      <c r="C90" s="51">
        <f t="shared" si="14"/>
        <v>49416.377999999997</v>
      </c>
      <c r="D90" s="16" t="str">
        <f t="shared" si="15"/>
        <v>vis</v>
      </c>
      <c r="E90" s="59">
        <f>VLOOKUP(C90,Active!C$21:E$973,3,FALSE)</f>
        <v>11737.97644567218</v>
      </c>
      <c r="F90" s="20" t="s">
        <v>107</v>
      </c>
      <c r="G90" s="16" t="str">
        <f t="shared" si="16"/>
        <v>49416.378</v>
      </c>
      <c r="H90" s="51">
        <f t="shared" si="17"/>
        <v>11738</v>
      </c>
      <c r="I90" s="60" t="s">
        <v>362</v>
      </c>
      <c r="J90" s="61" t="s">
        <v>363</v>
      </c>
      <c r="K90" s="60">
        <v>11738</v>
      </c>
      <c r="L90" s="60" t="s">
        <v>332</v>
      </c>
      <c r="M90" s="61" t="s">
        <v>238</v>
      </c>
      <c r="N90" s="61"/>
      <c r="O90" s="62" t="s">
        <v>239</v>
      </c>
      <c r="P90" s="62" t="s">
        <v>364</v>
      </c>
    </row>
    <row r="91" spans="1:16" ht="12.75" customHeight="1" thickBot="1" x14ac:dyDescent="0.25">
      <c r="A91" s="51" t="str">
        <f t="shared" si="12"/>
        <v> BBS 110 </v>
      </c>
      <c r="B91" s="20" t="str">
        <f t="shared" si="13"/>
        <v>I</v>
      </c>
      <c r="C91" s="51">
        <f t="shared" si="14"/>
        <v>49993.599999999999</v>
      </c>
      <c r="D91" s="16" t="str">
        <f t="shared" si="15"/>
        <v>vis</v>
      </c>
      <c r="E91" s="59">
        <f>VLOOKUP(C91,Active!C$21:E$973,3,FALSE)</f>
        <v>13153.930544407473</v>
      </c>
      <c r="F91" s="20" t="s">
        <v>107</v>
      </c>
      <c r="G91" s="16" t="str">
        <f t="shared" si="16"/>
        <v>49993.600</v>
      </c>
      <c r="H91" s="51">
        <f t="shared" si="17"/>
        <v>13154</v>
      </c>
      <c r="I91" s="60" t="s">
        <v>365</v>
      </c>
      <c r="J91" s="61" t="s">
        <v>366</v>
      </c>
      <c r="K91" s="60">
        <v>13154</v>
      </c>
      <c r="L91" s="60" t="s">
        <v>367</v>
      </c>
      <c r="M91" s="61" t="s">
        <v>238</v>
      </c>
      <c r="N91" s="61"/>
      <c r="O91" s="62" t="s">
        <v>239</v>
      </c>
      <c r="P91" s="62" t="s">
        <v>368</v>
      </c>
    </row>
    <row r="92" spans="1:16" ht="12.75" customHeight="1" thickBot="1" x14ac:dyDescent="0.25">
      <c r="A92" s="51" t="str">
        <f t="shared" si="12"/>
        <v> BBS 114 </v>
      </c>
      <c r="B92" s="20" t="str">
        <f t="shared" si="13"/>
        <v>I</v>
      </c>
      <c r="C92" s="51">
        <f t="shared" si="14"/>
        <v>50489.335899999998</v>
      </c>
      <c r="D92" s="16" t="str">
        <f t="shared" si="15"/>
        <v>vis</v>
      </c>
      <c r="E92" s="59">
        <f>VLOOKUP(C92,Active!C$21:E$973,3,FALSE)</f>
        <v>14369.995211892819</v>
      </c>
      <c r="F92" s="20" t="s">
        <v>107</v>
      </c>
      <c r="G92" s="16" t="str">
        <f t="shared" si="16"/>
        <v>50489.3359</v>
      </c>
      <c r="H92" s="51">
        <f t="shared" si="17"/>
        <v>14370</v>
      </c>
      <c r="I92" s="60" t="s">
        <v>369</v>
      </c>
      <c r="J92" s="61" t="s">
        <v>370</v>
      </c>
      <c r="K92" s="60">
        <v>14370</v>
      </c>
      <c r="L92" s="60" t="s">
        <v>371</v>
      </c>
      <c r="M92" s="61" t="s">
        <v>372</v>
      </c>
      <c r="N92" s="61" t="s">
        <v>373</v>
      </c>
      <c r="O92" s="62" t="s">
        <v>374</v>
      </c>
      <c r="P92" s="62" t="s">
        <v>375</v>
      </c>
    </row>
    <row r="93" spans="1:16" ht="12.75" customHeight="1" thickBot="1" x14ac:dyDescent="0.25">
      <c r="A93" s="51" t="str">
        <f t="shared" si="12"/>
        <v>OEJV 0074 </v>
      </c>
      <c r="B93" s="20" t="str">
        <f t="shared" si="13"/>
        <v>I</v>
      </c>
      <c r="C93" s="51">
        <f t="shared" si="14"/>
        <v>51968.311020000001</v>
      </c>
      <c r="D93" s="16" t="str">
        <f t="shared" si="15"/>
        <v>vis</v>
      </c>
      <c r="E93" s="59">
        <f>VLOOKUP(C93,Active!C$21:E$973,3,FALSE)</f>
        <v>17997.994288663143</v>
      </c>
      <c r="F93" s="20" t="s">
        <v>107</v>
      </c>
      <c r="G93" s="16" t="str">
        <f t="shared" si="16"/>
        <v>51968.31102</v>
      </c>
      <c r="H93" s="51">
        <f t="shared" si="17"/>
        <v>17998</v>
      </c>
      <c r="I93" s="60" t="s">
        <v>376</v>
      </c>
      <c r="J93" s="61" t="s">
        <v>377</v>
      </c>
      <c r="K93" s="60">
        <v>17998</v>
      </c>
      <c r="L93" s="60" t="s">
        <v>378</v>
      </c>
      <c r="M93" s="61" t="s">
        <v>379</v>
      </c>
      <c r="N93" s="61" t="s">
        <v>380</v>
      </c>
      <c r="O93" s="62" t="s">
        <v>381</v>
      </c>
      <c r="P93" s="63" t="s">
        <v>382</v>
      </c>
    </row>
    <row r="94" spans="1:16" ht="12.75" customHeight="1" thickBot="1" x14ac:dyDescent="0.25">
      <c r="A94" s="51" t="str">
        <f t="shared" si="12"/>
        <v>IBVS 5583 </v>
      </c>
      <c r="B94" s="20" t="str">
        <f t="shared" si="13"/>
        <v>I</v>
      </c>
      <c r="C94" s="51">
        <f t="shared" si="14"/>
        <v>52279.352299999999</v>
      </c>
      <c r="D94" s="16" t="str">
        <f t="shared" si="15"/>
        <v>vis</v>
      </c>
      <c r="E94" s="59">
        <f>VLOOKUP(C94,Active!C$21:E$973,3,FALSE)</f>
        <v>18760.99392362485</v>
      </c>
      <c r="F94" s="20" t="s">
        <v>107</v>
      </c>
      <c r="G94" s="16" t="str">
        <f t="shared" si="16"/>
        <v>52279.3523</v>
      </c>
      <c r="H94" s="51">
        <f t="shared" si="17"/>
        <v>18761</v>
      </c>
      <c r="I94" s="60" t="s">
        <v>383</v>
      </c>
      <c r="J94" s="61" t="s">
        <v>384</v>
      </c>
      <c r="K94" s="60">
        <v>18761</v>
      </c>
      <c r="L94" s="60" t="s">
        <v>385</v>
      </c>
      <c r="M94" s="61" t="s">
        <v>372</v>
      </c>
      <c r="N94" s="61" t="s">
        <v>386</v>
      </c>
      <c r="O94" s="62" t="s">
        <v>387</v>
      </c>
      <c r="P94" s="63" t="s">
        <v>388</v>
      </c>
    </row>
    <row r="95" spans="1:16" ht="12.75" customHeight="1" thickBot="1" x14ac:dyDescent="0.25">
      <c r="A95" s="51" t="str">
        <f t="shared" si="12"/>
        <v>IBVS 5583 </v>
      </c>
      <c r="B95" s="20" t="str">
        <f t="shared" si="13"/>
        <v>II</v>
      </c>
      <c r="C95" s="51">
        <f t="shared" si="14"/>
        <v>52279.556900000003</v>
      </c>
      <c r="D95" s="16" t="str">
        <f t="shared" si="15"/>
        <v>vis</v>
      </c>
      <c r="E95" s="59">
        <f>VLOOKUP(C95,Active!C$21:E$973,3,FALSE)</f>
        <v>18761.495817538471</v>
      </c>
      <c r="F95" s="20" t="s">
        <v>107</v>
      </c>
      <c r="G95" s="16" t="str">
        <f t="shared" si="16"/>
        <v>52279.5569</v>
      </c>
      <c r="H95" s="51">
        <f t="shared" si="17"/>
        <v>18761.5</v>
      </c>
      <c r="I95" s="60" t="s">
        <v>389</v>
      </c>
      <c r="J95" s="61" t="s">
        <v>390</v>
      </c>
      <c r="K95" s="60">
        <v>18761.5</v>
      </c>
      <c r="L95" s="60" t="s">
        <v>391</v>
      </c>
      <c r="M95" s="61" t="s">
        <v>372</v>
      </c>
      <c r="N95" s="61" t="s">
        <v>386</v>
      </c>
      <c r="O95" s="62" t="s">
        <v>387</v>
      </c>
      <c r="P95" s="63" t="s">
        <v>388</v>
      </c>
    </row>
    <row r="96" spans="1:16" ht="12.75" customHeight="1" thickBot="1" x14ac:dyDescent="0.25">
      <c r="A96" s="51" t="str">
        <f t="shared" si="12"/>
        <v>OEJV 0074 </v>
      </c>
      <c r="B96" s="20" t="str">
        <f t="shared" si="13"/>
        <v>I</v>
      </c>
      <c r="C96" s="51">
        <f t="shared" si="14"/>
        <v>52321.343099999998</v>
      </c>
      <c r="D96" s="16" t="str">
        <f t="shared" si="15"/>
        <v>vis</v>
      </c>
      <c r="E96" s="59">
        <f>VLOOKUP(C96,Active!C$21:E$973,3,FALSE)</f>
        <v>18863.999431677512</v>
      </c>
      <c r="F96" s="20" t="s">
        <v>107</v>
      </c>
      <c r="G96" s="16" t="str">
        <f t="shared" si="16"/>
        <v>52321.34310</v>
      </c>
      <c r="H96" s="51">
        <f t="shared" si="17"/>
        <v>18864</v>
      </c>
      <c r="I96" s="60" t="s">
        <v>392</v>
      </c>
      <c r="J96" s="61" t="s">
        <v>393</v>
      </c>
      <c r="K96" s="60">
        <v>18864</v>
      </c>
      <c r="L96" s="60" t="s">
        <v>394</v>
      </c>
      <c r="M96" s="61" t="s">
        <v>379</v>
      </c>
      <c r="N96" s="61" t="s">
        <v>380</v>
      </c>
      <c r="O96" s="62" t="s">
        <v>395</v>
      </c>
      <c r="P96" s="63" t="s">
        <v>382</v>
      </c>
    </row>
    <row r="97" spans="1:16" ht="12.75" customHeight="1" thickBot="1" x14ac:dyDescent="0.25">
      <c r="A97" s="51" t="str">
        <f t="shared" si="12"/>
        <v>IBVS 5676 </v>
      </c>
      <c r="B97" s="20" t="str">
        <f t="shared" si="13"/>
        <v>I</v>
      </c>
      <c r="C97" s="51">
        <f t="shared" si="14"/>
        <v>52670.295599999998</v>
      </c>
      <c r="D97" s="16" t="str">
        <f t="shared" si="15"/>
        <v>vis</v>
      </c>
      <c r="E97" s="59">
        <f>VLOOKUP(C97,Active!C$21:E$973,3,FALSE)</f>
        <v>19719.997163293643</v>
      </c>
      <c r="F97" s="20" t="s">
        <v>107</v>
      </c>
      <c r="G97" s="16" t="str">
        <f t="shared" si="16"/>
        <v>52670.2956</v>
      </c>
      <c r="H97" s="51">
        <f t="shared" si="17"/>
        <v>19720</v>
      </c>
      <c r="I97" s="60" t="s">
        <v>396</v>
      </c>
      <c r="J97" s="61" t="s">
        <v>397</v>
      </c>
      <c r="K97" s="60">
        <v>19720</v>
      </c>
      <c r="L97" s="60" t="s">
        <v>398</v>
      </c>
      <c r="M97" s="61" t="s">
        <v>372</v>
      </c>
      <c r="N97" s="61" t="s">
        <v>373</v>
      </c>
      <c r="O97" s="62" t="s">
        <v>399</v>
      </c>
      <c r="P97" s="63" t="s">
        <v>400</v>
      </c>
    </row>
    <row r="98" spans="1:16" ht="12.75" customHeight="1" thickBot="1" x14ac:dyDescent="0.25">
      <c r="A98" s="51" t="str">
        <f t="shared" si="12"/>
        <v>IBVS 5583 </v>
      </c>
      <c r="B98" s="20" t="str">
        <f t="shared" si="13"/>
        <v>I</v>
      </c>
      <c r="C98" s="51">
        <f t="shared" si="14"/>
        <v>52672.335500000001</v>
      </c>
      <c r="D98" s="16" t="str">
        <f t="shared" si="15"/>
        <v>vis</v>
      </c>
      <c r="E98" s="59">
        <f>VLOOKUP(C98,Active!C$21:E$973,3,FALSE)</f>
        <v>19725.001138828211</v>
      </c>
      <c r="F98" s="20" t="s">
        <v>107</v>
      </c>
      <c r="G98" s="16" t="str">
        <f t="shared" si="16"/>
        <v>52672.3355</v>
      </c>
      <c r="H98" s="51">
        <f t="shared" si="17"/>
        <v>19725</v>
      </c>
      <c r="I98" s="60" t="s">
        <v>401</v>
      </c>
      <c r="J98" s="61" t="s">
        <v>402</v>
      </c>
      <c r="K98" s="60">
        <v>19725</v>
      </c>
      <c r="L98" s="60" t="s">
        <v>403</v>
      </c>
      <c r="M98" s="61" t="s">
        <v>372</v>
      </c>
      <c r="N98" s="61" t="s">
        <v>386</v>
      </c>
      <c r="O98" s="62" t="s">
        <v>387</v>
      </c>
      <c r="P98" s="63" t="s">
        <v>388</v>
      </c>
    </row>
    <row r="99" spans="1:16" ht="12.75" customHeight="1" thickBot="1" x14ac:dyDescent="0.25">
      <c r="A99" s="51" t="str">
        <f t="shared" si="12"/>
        <v>BAVM 158 </v>
      </c>
      <c r="B99" s="20" t="str">
        <f t="shared" si="13"/>
        <v>I</v>
      </c>
      <c r="C99" s="51">
        <f t="shared" si="14"/>
        <v>52683.340400000001</v>
      </c>
      <c r="D99" s="16" t="str">
        <f t="shared" si="15"/>
        <v>vis</v>
      </c>
      <c r="E99" s="59">
        <f>VLOOKUP(C99,Active!C$21:E$973,3,FALSE)</f>
        <v>19751.996702512843</v>
      </c>
      <c r="F99" s="20" t="s">
        <v>107</v>
      </c>
      <c r="G99" s="16" t="str">
        <f t="shared" si="16"/>
        <v>52683.3404</v>
      </c>
      <c r="H99" s="51">
        <f t="shared" si="17"/>
        <v>19752</v>
      </c>
      <c r="I99" s="60" t="s">
        <v>404</v>
      </c>
      <c r="J99" s="61" t="s">
        <v>405</v>
      </c>
      <c r="K99" s="60">
        <v>19752</v>
      </c>
      <c r="L99" s="60" t="s">
        <v>406</v>
      </c>
      <c r="M99" s="61" t="s">
        <v>372</v>
      </c>
      <c r="N99" s="61" t="s">
        <v>407</v>
      </c>
      <c r="O99" s="62" t="s">
        <v>408</v>
      </c>
      <c r="P99" s="63" t="s">
        <v>409</v>
      </c>
    </row>
    <row r="100" spans="1:16" ht="12.75" customHeight="1" thickBot="1" x14ac:dyDescent="0.25">
      <c r="A100" s="51" t="str">
        <f t="shared" si="12"/>
        <v>IBVS 5676 </v>
      </c>
      <c r="B100" s="20" t="str">
        <f t="shared" si="13"/>
        <v>II</v>
      </c>
      <c r="C100" s="51">
        <f t="shared" si="14"/>
        <v>52981.541499999999</v>
      </c>
      <c r="D100" s="16" t="str">
        <f t="shared" si="15"/>
        <v>vis</v>
      </c>
      <c r="E100" s="59">
        <f>VLOOKUP(C100,Active!C$21:E$973,3,FALSE)</f>
        <v>20483.498741229956</v>
      </c>
      <c r="F100" s="20" t="s">
        <v>107</v>
      </c>
      <c r="G100" s="16" t="str">
        <f t="shared" si="16"/>
        <v>52981.5415</v>
      </c>
      <c r="H100" s="51">
        <f t="shared" si="17"/>
        <v>20483.5</v>
      </c>
      <c r="I100" s="60" t="s">
        <v>410</v>
      </c>
      <c r="J100" s="61" t="s">
        <v>411</v>
      </c>
      <c r="K100" s="60" t="s">
        <v>412</v>
      </c>
      <c r="L100" s="60" t="s">
        <v>413</v>
      </c>
      <c r="M100" s="61" t="s">
        <v>372</v>
      </c>
      <c r="N100" s="61" t="s">
        <v>373</v>
      </c>
      <c r="O100" s="62" t="s">
        <v>399</v>
      </c>
      <c r="P100" s="63" t="s">
        <v>400</v>
      </c>
    </row>
    <row r="101" spans="1:16" ht="12.75" customHeight="1" thickBot="1" x14ac:dyDescent="0.25">
      <c r="A101" s="51" t="str">
        <f t="shared" si="12"/>
        <v>BAVM 172 </v>
      </c>
      <c r="B101" s="20" t="str">
        <f t="shared" si="13"/>
        <v>I</v>
      </c>
      <c r="C101" s="51">
        <f t="shared" si="14"/>
        <v>53060.422100000003</v>
      </c>
      <c r="D101" s="16" t="str">
        <f t="shared" si="15"/>
        <v>vis</v>
      </c>
      <c r="E101" s="59">
        <f>VLOOKUP(C101,Active!C$21:E$973,3,FALSE)</f>
        <v>20676.9967521871</v>
      </c>
      <c r="F101" s="20" t="s">
        <v>107</v>
      </c>
      <c r="G101" s="16" t="str">
        <f t="shared" si="16"/>
        <v>53060.4221</v>
      </c>
      <c r="H101" s="51">
        <f t="shared" si="17"/>
        <v>20677</v>
      </c>
      <c r="I101" s="60" t="s">
        <v>414</v>
      </c>
      <c r="J101" s="61" t="s">
        <v>415</v>
      </c>
      <c r="K101" s="60" t="s">
        <v>416</v>
      </c>
      <c r="L101" s="60" t="s">
        <v>406</v>
      </c>
      <c r="M101" s="61" t="s">
        <v>372</v>
      </c>
      <c r="N101" s="61" t="s">
        <v>407</v>
      </c>
      <c r="O101" s="62" t="s">
        <v>408</v>
      </c>
      <c r="P101" s="63" t="s">
        <v>417</v>
      </c>
    </row>
    <row r="102" spans="1:16" ht="12.75" customHeight="1" thickBot="1" x14ac:dyDescent="0.25">
      <c r="A102" s="51" t="str">
        <f t="shared" si="12"/>
        <v>IBVS 5690 </v>
      </c>
      <c r="B102" s="20" t="str">
        <f t="shared" si="13"/>
        <v>I</v>
      </c>
      <c r="C102" s="51">
        <f t="shared" si="14"/>
        <v>53331.921399999999</v>
      </c>
      <c r="D102" s="16" t="str">
        <f t="shared" si="15"/>
        <v>vis</v>
      </c>
      <c r="E102" s="59">
        <f>VLOOKUP(C102,Active!C$21:E$973,3,FALSE)</f>
        <v>21342.997955604082</v>
      </c>
      <c r="F102" s="20" t="s">
        <v>107</v>
      </c>
      <c r="G102" s="16" t="str">
        <f t="shared" si="16"/>
        <v>53331.9214</v>
      </c>
      <c r="H102" s="51">
        <f t="shared" si="17"/>
        <v>21343</v>
      </c>
      <c r="I102" s="60" t="s">
        <v>418</v>
      </c>
      <c r="J102" s="61" t="s">
        <v>419</v>
      </c>
      <c r="K102" s="60" t="s">
        <v>420</v>
      </c>
      <c r="L102" s="60" t="s">
        <v>421</v>
      </c>
      <c r="M102" s="61" t="s">
        <v>372</v>
      </c>
      <c r="N102" s="61" t="s">
        <v>373</v>
      </c>
      <c r="O102" s="62" t="s">
        <v>422</v>
      </c>
      <c r="P102" s="63" t="s">
        <v>423</v>
      </c>
    </row>
    <row r="103" spans="1:16" ht="12.75" customHeight="1" thickBot="1" x14ac:dyDescent="0.25">
      <c r="A103" s="51" t="str">
        <f t="shared" si="12"/>
        <v>IBVS 5603 </v>
      </c>
      <c r="B103" s="20" t="str">
        <f t="shared" si="13"/>
        <v>I</v>
      </c>
      <c r="C103" s="51">
        <f t="shared" si="14"/>
        <v>53354.749600000003</v>
      </c>
      <c r="D103" s="16" t="str">
        <f t="shared" si="15"/>
        <v>vis</v>
      </c>
      <c r="E103" s="59">
        <f>VLOOKUP(C103,Active!C$21:E$973,3,FALSE)</f>
        <v>21398.996658627795</v>
      </c>
      <c r="F103" s="20" t="s">
        <v>107</v>
      </c>
      <c r="G103" s="16" t="str">
        <f t="shared" si="16"/>
        <v>53354.7496</v>
      </c>
      <c r="H103" s="51">
        <f t="shared" si="17"/>
        <v>21399</v>
      </c>
      <c r="I103" s="60" t="s">
        <v>424</v>
      </c>
      <c r="J103" s="61" t="s">
        <v>425</v>
      </c>
      <c r="K103" s="60" t="s">
        <v>426</v>
      </c>
      <c r="L103" s="60" t="s">
        <v>427</v>
      </c>
      <c r="M103" s="61" t="s">
        <v>372</v>
      </c>
      <c r="N103" s="61" t="s">
        <v>373</v>
      </c>
      <c r="O103" s="62" t="s">
        <v>428</v>
      </c>
      <c r="P103" s="63" t="s">
        <v>429</v>
      </c>
    </row>
    <row r="104" spans="1:16" ht="12.75" customHeight="1" thickBot="1" x14ac:dyDescent="0.25">
      <c r="A104" s="51" t="str">
        <f t="shared" si="12"/>
        <v>BAVM 178 </v>
      </c>
      <c r="B104" s="20" t="str">
        <f t="shared" si="13"/>
        <v>I</v>
      </c>
      <c r="C104" s="51">
        <f t="shared" si="14"/>
        <v>53780.341899999999</v>
      </c>
      <c r="D104" s="16" t="str">
        <f t="shared" si="15"/>
        <v>vis</v>
      </c>
      <c r="E104" s="59">
        <f>VLOOKUP(C104,Active!C$21:E$973,3,FALSE)</f>
        <v>22442.995608035777</v>
      </c>
      <c r="F104" s="20" t="s">
        <v>107</v>
      </c>
      <c r="G104" s="16" t="str">
        <f t="shared" si="16"/>
        <v>53780.3419</v>
      </c>
      <c r="H104" s="51">
        <f t="shared" si="17"/>
        <v>22443</v>
      </c>
      <c r="I104" s="60" t="s">
        <v>435</v>
      </c>
      <c r="J104" s="61" t="s">
        <v>436</v>
      </c>
      <c r="K104" s="60" t="s">
        <v>437</v>
      </c>
      <c r="L104" s="60" t="s">
        <v>438</v>
      </c>
      <c r="M104" s="61" t="s">
        <v>379</v>
      </c>
      <c r="N104" s="61" t="s">
        <v>407</v>
      </c>
      <c r="O104" s="62" t="s">
        <v>439</v>
      </c>
      <c r="P104" s="63" t="s">
        <v>440</v>
      </c>
    </row>
    <row r="105" spans="1:16" ht="12.75" customHeight="1" thickBot="1" x14ac:dyDescent="0.25">
      <c r="A105" s="51" t="str">
        <f t="shared" si="12"/>
        <v>BAVM 209 </v>
      </c>
      <c r="B105" s="20" t="str">
        <f t="shared" si="13"/>
        <v>I</v>
      </c>
      <c r="C105" s="51">
        <f t="shared" si="14"/>
        <v>54866.340600000003</v>
      </c>
      <c r="D105" s="16" t="str">
        <f t="shared" si="15"/>
        <v>vis</v>
      </c>
      <c r="E105" s="59">
        <f>VLOOKUP(C105,Active!C$21:E$973,3,FALSE)</f>
        <v>25107.004101277893</v>
      </c>
      <c r="F105" s="20" t="s">
        <v>107</v>
      </c>
      <c r="G105" s="16" t="str">
        <f t="shared" si="16"/>
        <v>54866.3406</v>
      </c>
      <c r="H105" s="51">
        <f t="shared" si="17"/>
        <v>25107</v>
      </c>
      <c r="I105" s="60" t="s">
        <v>453</v>
      </c>
      <c r="J105" s="61" t="s">
        <v>454</v>
      </c>
      <c r="K105" s="60" t="s">
        <v>455</v>
      </c>
      <c r="L105" s="60" t="s">
        <v>456</v>
      </c>
      <c r="M105" s="61" t="s">
        <v>379</v>
      </c>
      <c r="N105" s="61" t="s">
        <v>407</v>
      </c>
      <c r="O105" s="62" t="s">
        <v>408</v>
      </c>
      <c r="P105" s="63" t="s">
        <v>457</v>
      </c>
    </row>
    <row r="106" spans="1:16" ht="12.75" customHeight="1" thickBot="1" x14ac:dyDescent="0.25">
      <c r="A106" s="51" t="str">
        <f t="shared" si="12"/>
        <v>BAVM 209 </v>
      </c>
      <c r="B106" s="20" t="str">
        <f t="shared" si="13"/>
        <v>II</v>
      </c>
      <c r="C106" s="51">
        <f t="shared" si="14"/>
        <v>54866.546199999997</v>
      </c>
      <c r="D106" s="16" t="str">
        <f t="shared" si="15"/>
        <v>vis</v>
      </c>
      <c r="E106" s="59">
        <f>VLOOKUP(C106,Active!C$21:E$973,3,FALSE)</f>
        <v>25107.508448240918</v>
      </c>
      <c r="F106" s="20" t="s">
        <v>107</v>
      </c>
      <c r="G106" s="16" t="str">
        <f t="shared" si="16"/>
        <v>54866.5462</v>
      </c>
      <c r="H106" s="51">
        <f t="shared" si="17"/>
        <v>25107.5</v>
      </c>
      <c r="I106" s="60" t="s">
        <v>458</v>
      </c>
      <c r="J106" s="61" t="s">
        <v>459</v>
      </c>
      <c r="K106" s="60" t="s">
        <v>460</v>
      </c>
      <c r="L106" s="60" t="s">
        <v>461</v>
      </c>
      <c r="M106" s="61" t="s">
        <v>379</v>
      </c>
      <c r="N106" s="61" t="s">
        <v>407</v>
      </c>
      <c r="O106" s="62" t="s">
        <v>408</v>
      </c>
      <c r="P106" s="63" t="s">
        <v>457</v>
      </c>
    </row>
    <row r="107" spans="1:16" ht="12.75" customHeight="1" thickBot="1" x14ac:dyDescent="0.25">
      <c r="A107" s="51" t="str">
        <f t="shared" ref="A107:A115" si="18">P107</f>
        <v>IBVS 5992 </v>
      </c>
      <c r="B107" s="20" t="str">
        <f t="shared" ref="B107:B115" si="19">IF(H107=INT(H107),"I","II")</f>
        <v>II</v>
      </c>
      <c r="C107" s="51">
        <f t="shared" ref="C107:C115" si="20">1*G107</f>
        <v>55607.666499999999</v>
      </c>
      <c r="D107" s="16" t="str">
        <f t="shared" ref="D107:D115" si="21">VLOOKUP(F107,I$1:J$5,2,FALSE)</f>
        <v>vis</v>
      </c>
      <c r="E107" s="59">
        <f>VLOOKUP(C107,Active!C$21:E$973,3,FALSE)</f>
        <v>26925.513178554262</v>
      </c>
      <c r="F107" s="20" t="s">
        <v>107</v>
      </c>
      <c r="G107" s="16" t="str">
        <f t="shared" ref="G107:G115" si="22">MID(I107,3,LEN(I107)-3)</f>
        <v>55607.6665</v>
      </c>
      <c r="H107" s="51">
        <f t="shared" ref="H107:H115" si="23">1*K107</f>
        <v>26925.5</v>
      </c>
      <c r="I107" s="60" t="s">
        <v>462</v>
      </c>
      <c r="J107" s="61" t="s">
        <v>463</v>
      </c>
      <c r="K107" s="60" t="s">
        <v>464</v>
      </c>
      <c r="L107" s="60" t="s">
        <v>465</v>
      </c>
      <c r="M107" s="61" t="s">
        <v>379</v>
      </c>
      <c r="N107" s="61" t="s">
        <v>107</v>
      </c>
      <c r="O107" s="62" t="s">
        <v>374</v>
      </c>
      <c r="P107" s="63" t="s">
        <v>466</v>
      </c>
    </row>
    <row r="108" spans="1:16" ht="12.75" customHeight="1" thickBot="1" x14ac:dyDescent="0.25">
      <c r="A108" s="51" t="str">
        <f t="shared" si="18"/>
        <v>IBVS 6029 </v>
      </c>
      <c r="B108" s="20" t="str">
        <f t="shared" si="19"/>
        <v>II</v>
      </c>
      <c r="C108" s="51">
        <f t="shared" si="20"/>
        <v>55978.628799999999</v>
      </c>
      <c r="D108" s="16" t="str">
        <f t="shared" si="21"/>
        <v>vis</v>
      </c>
      <c r="E108" s="59">
        <f>VLOOKUP(C108,Active!C$21:E$973,3,FALSE)</f>
        <v>27835.50203753966</v>
      </c>
      <c r="F108" s="20" t="s">
        <v>107</v>
      </c>
      <c r="G108" s="16" t="str">
        <f t="shared" si="22"/>
        <v>55978.6288</v>
      </c>
      <c r="H108" s="51">
        <f t="shared" si="23"/>
        <v>27835.5</v>
      </c>
      <c r="I108" s="60" t="s">
        <v>467</v>
      </c>
      <c r="J108" s="61" t="s">
        <v>468</v>
      </c>
      <c r="K108" s="60" t="s">
        <v>469</v>
      </c>
      <c r="L108" s="60" t="s">
        <v>470</v>
      </c>
      <c r="M108" s="61" t="s">
        <v>379</v>
      </c>
      <c r="N108" s="61" t="s">
        <v>107</v>
      </c>
      <c r="O108" s="62" t="s">
        <v>374</v>
      </c>
      <c r="P108" s="63" t="s">
        <v>471</v>
      </c>
    </row>
    <row r="109" spans="1:16" ht="12.75" customHeight="1" thickBot="1" x14ac:dyDescent="0.25">
      <c r="A109" s="51" t="str">
        <f t="shared" si="18"/>
        <v>OEJV 0160 </v>
      </c>
      <c r="B109" s="20" t="str">
        <f t="shared" si="19"/>
        <v>I</v>
      </c>
      <c r="C109" s="51">
        <f t="shared" si="20"/>
        <v>55992.289169999996</v>
      </c>
      <c r="D109" s="16" t="str">
        <f t="shared" si="21"/>
        <v>vis</v>
      </c>
      <c r="E109" s="59">
        <f>VLOOKUP(C109,Active!C$21:E$973,3,FALSE)</f>
        <v>27869.011600397171</v>
      </c>
      <c r="F109" s="20" t="s">
        <v>107</v>
      </c>
      <c r="G109" s="16" t="str">
        <f t="shared" si="22"/>
        <v>55992.28917</v>
      </c>
      <c r="H109" s="51">
        <f t="shared" si="23"/>
        <v>27869</v>
      </c>
      <c r="I109" s="60" t="s">
        <v>472</v>
      </c>
      <c r="J109" s="61" t="s">
        <v>473</v>
      </c>
      <c r="K109" s="60" t="s">
        <v>474</v>
      </c>
      <c r="L109" s="60" t="s">
        <v>475</v>
      </c>
      <c r="M109" s="61" t="s">
        <v>379</v>
      </c>
      <c r="N109" s="61" t="s">
        <v>386</v>
      </c>
      <c r="O109" s="62" t="s">
        <v>476</v>
      </c>
      <c r="P109" s="63" t="s">
        <v>477</v>
      </c>
    </row>
    <row r="110" spans="1:16" ht="12.75" customHeight="1" thickBot="1" x14ac:dyDescent="0.25">
      <c r="A110" s="51" t="str">
        <f t="shared" si="18"/>
        <v>BAVM 238 </v>
      </c>
      <c r="B110" s="20" t="str">
        <f t="shared" si="19"/>
        <v>I</v>
      </c>
      <c r="C110" s="51">
        <f t="shared" si="20"/>
        <v>56713.434300000001</v>
      </c>
      <c r="D110" s="16" t="str">
        <f t="shared" si="21"/>
        <v>vis</v>
      </c>
      <c r="E110" s="59">
        <f>VLOOKUP(C110,Active!C$21:E$973,3,FALSE)</f>
        <v>29638.016251305311</v>
      </c>
      <c r="F110" s="20" t="s">
        <v>107</v>
      </c>
      <c r="G110" s="16" t="str">
        <f t="shared" si="22"/>
        <v>56713.4343</v>
      </c>
      <c r="H110" s="51">
        <f t="shared" si="23"/>
        <v>29638</v>
      </c>
      <c r="I110" s="60" t="s">
        <v>478</v>
      </c>
      <c r="J110" s="61" t="s">
        <v>479</v>
      </c>
      <c r="K110" s="60" t="s">
        <v>480</v>
      </c>
      <c r="L110" s="60" t="s">
        <v>481</v>
      </c>
      <c r="M110" s="61" t="s">
        <v>379</v>
      </c>
      <c r="N110" s="61" t="s">
        <v>407</v>
      </c>
      <c r="O110" s="62" t="s">
        <v>408</v>
      </c>
      <c r="P110" s="63" t="s">
        <v>482</v>
      </c>
    </row>
    <row r="111" spans="1:16" ht="12.75" customHeight="1" thickBot="1" x14ac:dyDescent="0.25">
      <c r="A111" s="51" t="str">
        <f t="shared" si="18"/>
        <v> AOLD 20.206 </v>
      </c>
      <c r="B111" s="20" t="str">
        <f t="shared" si="19"/>
        <v>I</v>
      </c>
      <c r="C111" s="51">
        <f t="shared" si="20"/>
        <v>29797.19</v>
      </c>
      <c r="D111" s="16" t="str">
        <f t="shared" si="21"/>
        <v>vis</v>
      </c>
      <c r="E111" s="59">
        <f>VLOOKUP(C111,Active!C$21:E$973,3,FALSE)</f>
        <v>-36388.861516945653</v>
      </c>
      <c r="F111" s="20" t="s">
        <v>107</v>
      </c>
      <c r="G111" s="16" t="str">
        <f t="shared" si="22"/>
        <v>29797.19</v>
      </c>
      <c r="H111" s="51">
        <f t="shared" si="23"/>
        <v>-36377</v>
      </c>
      <c r="I111" s="60" t="s">
        <v>122</v>
      </c>
      <c r="J111" s="61" t="s">
        <v>123</v>
      </c>
      <c r="K111" s="60">
        <v>-36377</v>
      </c>
      <c r="L111" s="60" t="s">
        <v>124</v>
      </c>
      <c r="M111" s="61" t="s">
        <v>114</v>
      </c>
      <c r="N111" s="61"/>
      <c r="O111" s="62" t="s">
        <v>115</v>
      </c>
      <c r="P111" s="62" t="s">
        <v>116</v>
      </c>
    </row>
    <row r="112" spans="1:16" ht="12.75" customHeight="1" thickBot="1" x14ac:dyDescent="0.25">
      <c r="A112" s="51" t="str">
        <f t="shared" si="18"/>
        <v>BAVM 60 </v>
      </c>
      <c r="B112" s="20" t="str">
        <f t="shared" si="19"/>
        <v>I</v>
      </c>
      <c r="C112" s="51">
        <f t="shared" si="20"/>
        <v>48690.347999999998</v>
      </c>
      <c r="D112" s="16" t="str">
        <f t="shared" si="21"/>
        <v>vis</v>
      </c>
      <c r="E112" s="59">
        <f>VLOOKUP(C112,Active!C$21:E$973,3,FALSE)</f>
        <v>9956.9889671894125</v>
      </c>
      <c r="F112" s="20" t="s">
        <v>107</v>
      </c>
      <c r="G112" s="16" t="str">
        <f t="shared" si="22"/>
        <v>48690.348</v>
      </c>
      <c r="H112" s="51">
        <f t="shared" si="23"/>
        <v>9957</v>
      </c>
      <c r="I112" s="60" t="s">
        <v>350</v>
      </c>
      <c r="J112" s="61" t="s">
        <v>351</v>
      </c>
      <c r="K112" s="60">
        <v>9957</v>
      </c>
      <c r="L112" s="60" t="s">
        <v>352</v>
      </c>
      <c r="M112" s="61" t="s">
        <v>110</v>
      </c>
      <c r="N112" s="61"/>
      <c r="O112" s="62" t="s">
        <v>353</v>
      </c>
      <c r="P112" s="63" t="s">
        <v>354</v>
      </c>
    </row>
    <row r="113" spans="1:16" ht="12.75" customHeight="1" thickBot="1" x14ac:dyDescent="0.25">
      <c r="A113" s="51" t="str">
        <f t="shared" si="18"/>
        <v>IBVS 5741 </v>
      </c>
      <c r="B113" s="20" t="str">
        <f t="shared" si="19"/>
        <v>I</v>
      </c>
      <c r="C113" s="51">
        <f t="shared" si="20"/>
        <v>53407.337399999997</v>
      </c>
      <c r="D113" s="16" t="str">
        <f t="shared" si="21"/>
        <v>vis</v>
      </c>
      <c r="E113" s="59">
        <f>VLOOKUP(C113,Active!C$21:E$973,3,FALSE)</f>
        <v>21527.997131502118</v>
      </c>
      <c r="F113" s="20" t="s">
        <v>107</v>
      </c>
      <c r="G113" s="16" t="str">
        <f t="shared" si="22"/>
        <v>53407.3374</v>
      </c>
      <c r="H113" s="51">
        <f t="shared" si="23"/>
        <v>21528</v>
      </c>
      <c r="I113" s="60" t="s">
        <v>430</v>
      </c>
      <c r="J113" s="61" t="s">
        <v>431</v>
      </c>
      <c r="K113" s="60" t="s">
        <v>432</v>
      </c>
      <c r="L113" s="60" t="s">
        <v>398</v>
      </c>
      <c r="M113" s="61" t="s">
        <v>372</v>
      </c>
      <c r="N113" s="61" t="s">
        <v>373</v>
      </c>
      <c r="O113" s="62" t="s">
        <v>433</v>
      </c>
      <c r="P113" s="63" t="s">
        <v>434</v>
      </c>
    </row>
    <row r="114" spans="1:16" ht="12.75" customHeight="1" thickBot="1" x14ac:dyDescent="0.25">
      <c r="A114" s="51" t="str">
        <f t="shared" si="18"/>
        <v>IBVS 5806 </v>
      </c>
      <c r="B114" s="20" t="str">
        <f t="shared" si="19"/>
        <v>I</v>
      </c>
      <c r="C114" s="51">
        <f t="shared" si="20"/>
        <v>54053.879300000001</v>
      </c>
      <c r="D114" s="16" t="str">
        <f t="shared" si="21"/>
        <v>vis</v>
      </c>
      <c r="E114" s="59">
        <f>VLOOKUP(C114,Active!C$21:E$973,3,FALSE)</f>
        <v>23113.996371498353</v>
      </c>
      <c r="F114" s="20" t="s">
        <v>107</v>
      </c>
      <c r="G114" s="16" t="str">
        <f t="shared" si="22"/>
        <v>54053.8793</v>
      </c>
      <c r="H114" s="51">
        <f t="shared" si="23"/>
        <v>23114</v>
      </c>
      <c r="I114" s="60" t="s">
        <v>441</v>
      </c>
      <c r="J114" s="61" t="s">
        <v>442</v>
      </c>
      <c r="K114" s="60" t="s">
        <v>443</v>
      </c>
      <c r="L114" s="60" t="s">
        <v>444</v>
      </c>
      <c r="M114" s="61" t="s">
        <v>379</v>
      </c>
      <c r="N114" s="61" t="s">
        <v>380</v>
      </c>
      <c r="O114" s="62" t="s">
        <v>445</v>
      </c>
      <c r="P114" s="63" t="s">
        <v>446</v>
      </c>
    </row>
    <row r="115" spans="1:16" ht="12.75" customHeight="1" thickBot="1" x14ac:dyDescent="0.25">
      <c r="A115" s="51" t="str">
        <f t="shared" si="18"/>
        <v>VSB 45 </v>
      </c>
      <c r="B115" s="20" t="str">
        <f t="shared" si="19"/>
        <v>I</v>
      </c>
      <c r="C115" s="51">
        <f t="shared" si="20"/>
        <v>54054.286500000002</v>
      </c>
      <c r="D115" s="16" t="str">
        <f t="shared" si="21"/>
        <v>vis</v>
      </c>
      <c r="E115" s="59">
        <f>VLOOKUP(C115,Active!C$21:E$973,3,FALSE)</f>
        <v>23114.995253226713</v>
      </c>
      <c r="F115" s="20" t="s">
        <v>107</v>
      </c>
      <c r="G115" s="16" t="str">
        <f t="shared" si="22"/>
        <v>54054.2865</v>
      </c>
      <c r="H115" s="51">
        <f t="shared" si="23"/>
        <v>23115</v>
      </c>
      <c r="I115" s="60" t="s">
        <v>447</v>
      </c>
      <c r="J115" s="61" t="s">
        <v>448</v>
      </c>
      <c r="K115" s="60" t="s">
        <v>449</v>
      </c>
      <c r="L115" s="60" t="s">
        <v>450</v>
      </c>
      <c r="M115" s="61" t="s">
        <v>372</v>
      </c>
      <c r="N115" s="61" t="s">
        <v>373</v>
      </c>
      <c r="O115" s="62" t="s">
        <v>451</v>
      </c>
      <c r="P115" s="63" t="s">
        <v>452</v>
      </c>
    </row>
    <row r="116" spans="1:16" x14ac:dyDescent="0.2">
      <c r="B116" s="20"/>
      <c r="F116" s="20"/>
    </row>
    <row r="117" spans="1:16" x14ac:dyDescent="0.2">
      <c r="B117" s="20"/>
      <c r="F117" s="20"/>
    </row>
    <row r="118" spans="1:16" x14ac:dyDescent="0.2">
      <c r="B118" s="20"/>
      <c r="F118" s="20"/>
    </row>
    <row r="119" spans="1:16" x14ac:dyDescent="0.2">
      <c r="B119" s="20"/>
      <c r="F119" s="20"/>
    </row>
    <row r="120" spans="1:16" x14ac:dyDescent="0.2">
      <c r="B120" s="20"/>
      <c r="F120" s="20"/>
    </row>
    <row r="121" spans="1:16" x14ac:dyDescent="0.2">
      <c r="B121" s="20"/>
      <c r="F121" s="20"/>
    </row>
    <row r="122" spans="1:16" x14ac:dyDescent="0.2">
      <c r="B122" s="20"/>
      <c r="F122" s="20"/>
    </row>
    <row r="123" spans="1:16" x14ac:dyDescent="0.2">
      <c r="B123" s="20"/>
      <c r="F123" s="20"/>
    </row>
    <row r="124" spans="1:16" x14ac:dyDescent="0.2">
      <c r="B124" s="20"/>
      <c r="F124" s="20"/>
    </row>
    <row r="125" spans="1:16" x14ac:dyDescent="0.2">
      <c r="B125" s="20"/>
      <c r="F125" s="20"/>
    </row>
    <row r="126" spans="1:16" x14ac:dyDescent="0.2">
      <c r="B126" s="20"/>
      <c r="F126" s="20"/>
    </row>
    <row r="127" spans="1:16" x14ac:dyDescent="0.2">
      <c r="B127" s="20"/>
      <c r="F127" s="20"/>
    </row>
    <row r="128" spans="1:16" x14ac:dyDescent="0.2">
      <c r="B128" s="20"/>
      <c r="F128" s="20"/>
    </row>
    <row r="129" spans="2:6" x14ac:dyDescent="0.2">
      <c r="B129" s="20"/>
      <c r="F129" s="20"/>
    </row>
    <row r="130" spans="2:6" x14ac:dyDescent="0.2">
      <c r="B130" s="20"/>
      <c r="F130" s="20"/>
    </row>
    <row r="131" spans="2:6" x14ac:dyDescent="0.2">
      <c r="B131" s="20"/>
      <c r="F131" s="20"/>
    </row>
    <row r="132" spans="2:6" x14ac:dyDescent="0.2">
      <c r="B132" s="20"/>
      <c r="F132" s="20"/>
    </row>
    <row r="133" spans="2:6" x14ac:dyDescent="0.2">
      <c r="B133" s="20"/>
      <c r="F133" s="20"/>
    </row>
    <row r="134" spans="2:6" x14ac:dyDescent="0.2">
      <c r="B134" s="20"/>
      <c r="F134" s="20"/>
    </row>
    <row r="135" spans="2:6" x14ac:dyDescent="0.2">
      <c r="B135" s="20"/>
      <c r="F135" s="20"/>
    </row>
    <row r="136" spans="2:6" x14ac:dyDescent="0.2">
      <c r="B136" s="20"/>
      <c r="F136" s="20"/>
    </row>
    <row r="137" spans="2:6" x14ac:dyDescent="0.2">
      <c r="B137" s="20"/>
      <c r="F137" s="20"/>
    </row>
    <row r="138" spans="2:6" x14ac:dyDescent="0.2">
      <c r="B138" s="20"/>
      <c r="F138" s="20"/>
    </row>
    <row r="139" spans="2:6" x14ac:dyDescent="0.2">
      <c r="B139" s="20"/>
      <c r="F139" s="20"/>
    </row>
    <row r="140" spans="2:6" x14ac:dyDescent="0.2">
      <c r="B140" s="20"/>
      <c r="F140" s="20"/>
    </row>
    <row r="141" spans="2:6" x14ac:dyDescent="0.2">
      <c r="B141" s="20"/>
      <c r="F141" s="20"/>
    </row>
    <row r="142" spans="2:6" x14ac:dyDescent="0.2">
      <c r="B142" s="20"/>
      <c r="F142" s="20"/>
    </row>
    <row r="143" spans="2:6" x14ac:dyDescent="0.2">
      <c r="B143" s="20"/>
      <c r="F143" s="20"/>
    </row>
    <row r="144" spans="2:6" x14ac:dyDescent="0.2">
      <c r="B144" s="20"/>
      <c r="F144" s="20"/>
    </row>
    <row r="145" spans="2:6" x14ac:dyDescent="0.2">
      <c r="B145" s="20"/>
      <c r="F145" s="20"/>
    </row>
    <row r="146" spans="2:6" x14ac:dyDescent="0.2">
      <c r="B146" s="20"/>
      <c r="F146" s="20"/>
    </row>
    <row r="147" spans="2:6" x14ac:dyDescent="0.2">
      <c r="B147" s="20"/>
      <c r="F147" s="20"/>
    </row>
    <row r="148" spans="2:6" x14ac:dyDescent="0.2">
      <c r="B148" s="20"/>
      <c r="F148" s="20"/>
    </row>
    <row r="149" spans="2:6" x14ac:dyDescent="0.2">
      <c r="B149" s="20"/>
      <c r="F149" s="20"/>
    </row>
    <row r="150" spans="2:6" x14ac:dyDescent="0.2">
      <c r="B150" s="20"/>
      <c r="F150" s="20"/>
    </row>
    <row r="151" spans="2:6" x14ac:dyDescent="0.2">
      <c r="B151" s="20"/>
      <c r="F151" s="20"/>
    </row>
    <row r="152" spans="2:6" x14ac:dyDescent="0.2">
      <c r="B152" s="20"/>
      <c r="F152" s="20"/>
    </row>
    <row r="153" spans="2:6" x14ac:dyDescent="0.2">
      <c r="B153" s="20"/>
      <c r="F153" s="20"/>
    </row>
    <row r="154" spans="2:6" x14ac:dyDescent="0.2">
      <c r="B154" s="20"/>
      <c r="F154" s="20"/>
    </row>
    <row r="155" spans="2:6" x14ac:dyDescent="0.2">
      <c r="B155" s="20"/>
      <c r="F155" s="20"/>
    </row>
    <row r="156" spans="2:6" x14ac:dyDescent="0.2">
      <c r="B156" s="20"/>
      <c r="F156" s="20"/>
    </row>
    <row r="157" spans="2:6" x14ac:dyDescent="0.2">
      <c r="B157" s="20"/>
      <c r="F157" s="20"/>
    </row>
    <row r="158" spans="2:6" x14ac:dyDescent="0.2">
      <c r="B158" s="20"/>
      <c r="F158" s="20"/>
    </row>
    <row r="159" spans="2:6" x14ac:dyDescent="0.2">
      <c r="B159" s="20"/>
      <c r="F159" s="20"/>
    </row>
    <row r="160" spans="2:6" x14ac:dyDescent="0.2">
      <c r="B160" s="20"/>
      <c r="F160" s="20"/>
    </row>
    <row r="161" spans="2:6" x14ac:dyDescent="0.2">
      <c r="B161" s="20"/>
      <c r="F161" s="20"/>
    </row>
    <row r="162" spans="2:6" x14ac:dyDescent="0.2">
      <c r="B162" s="20"/>
      <c r="F162" s="20"/>
    </row>
    <row r="163" spans="2:6" x14ac:dyDescent="0.2">
      <c r="B163" s="20"/>
      <c r="F163" s="20"/>
    </row>
    <row r="164" spans="2:6" x14ac:dyDescent="0.2">
      <c r="B164" s="20"/>
      <c r="F164" s="20"/>
    </row>
    <row r="165" spans="2:6" x14ac:dyDescent="0.2">
      <c r="B165" s="20"/>
      <c r="F165" s="20"/>
    </row>
    <row r="166" spans="2:6" x14ac:dyDescent="0.2">
      <c r="B166" s="20"/>
      <c r="F166" s="20"/>
    </row>
    <row r="167" spans="2:6" x14ac:dyDescent="0.2">
      <c r="B167" s="20"/>
      <c r="F167" s="20"/>
    </row>
    <row r="168" spans="2:6" x14ac:dyDescent="0.2">
      <c r="B168" s="20"/>
      <c r="F168" s="20"/>
    </row>
    <row r="169" spans="2:6" x14ac:dyDescent="0.2">
      <c r="B169" s="20"/>
      <c r="F169" s="20"/>
    </row>
    <row r="170" spans="2:6" x14ac:dyDescent="0.2">
      <c r="B170" s="20"/>
      <c r="F170" s="20"/>
    </row>
    <row r="171" spans="2:6" x14ac:dyDescent="0.2">
      <c r="B171" s="20"/>
      <c r="F171" s="20"/>
    </row>
    <row r="172" spans="2:6" x14ac:dyDescent="0.2">
      <c r="B172" s="20"/>
      <c r="F172" s="20"/>
    </row>
    <row r="173" spans="2:6" x14ac:dyDescent="0.2">
      <c r="B173" s="20"/>
      <c r="F173" s="20"/>
    </row>
    <row r="174" spans="2:6" x14ac:dyDescent="0.2">
      <c r="B174" s="20"/>
      <c r="F174" s="20"/>
    </row>
    <row r="175" spans="2:6" x14ac:dyDescent="0.2">
      <c r="B175" s="20"/>
      <c r="F175" s="20"/>
    </row>
    <row r="176" spans="2:6" x14ac:dyDescent="0.2">
      <c r="B176" s="20"/>
      <c r="F176" s="20"/>
    </row>
    <row r="177" spans="2:6" x14ac:dyDescent="0.2">
      <c r="B177" s="20"/>
      <c r="F177" s="20"/>
    </row>
    <row r="178" spans="2:6" x14ac:dyDescent="0.2">
      <c r="B178" s="20"/>
      <c r="F178" s="20"/>
    </row>
    <row r="179" spans="2:6" x14ac:dyDescent="0.2">
      <c r="B179" s="20"/>
      <c r="F179" s="20"/>
    </row>
    <row r="180" spans="2:6" x14ac:dyDescent="0.2">
      <c r="B180" s="20"/>
      <c r="F180" s="20"/>
    </row>
    <row r="181" spans="2:6" x14ac:dyDescent="0.2">
      <c r="B181" s="20"/>
      <c r="F181" s="20"/>
    </row>
    <row r="182" spans="2:6" x14ac:dyDescent="0.2">
      <c r="B182" s="20"/>
      <c r="F182" s="20"/>
    </row>
    <row r="183" spans="2:6" x14ac:dyDescent="0.2">
      <c r="B183" s="20"/>
      <c r="F183" s="20"/>
    </row>
    <row r="184" spans="2:6" x14ac:dyDescent="0.2">
      <c r="B184" s="20"/>
      <c r="F184" s="20"/>
    </row>
    <row r="185" spans="2:6" x14ac:dyDescent="0.2">
      <c r="B185" s="20"/>
      <c r="F185" s="20"/>
    </row>
    <row r="186" spans="2:6" x14ac:dyDescent="0.2">
      <c r="B186" s="20"/>
      <c r="F186" s="20"/>
    </row>
    <row r="187" spans="2:6" x14ac:dyDescent="0.2">
      <c r="B187" s="20"/>
      <c r="F187" s="20"/>
    </row>
    <row r="188" spans="2:6" x14ac:dyDescent="0.2">
      <c r="B188" s="20"/>
      <c r="F188" s="20"/>
    </row>
    <row r="189" spans="2:6" x14ac:dyDescent="0.2">
      <c r="B189" s="20"/>
      <c r="F189" s="20"/>
    </row>
    <row r="190" spans="2:6" x14ac:dyDescent="0.2">
      <c r="B190" s="20"/>
      <c r="F190" s="20"/>
    </row>
    <row r="191" spans="2:6" x14ac:dyDescent="0.2">
      <c r="B191" s="20"/>
      <c r="F191" s="20"/>
    </row>
    <row r="192" spans="2: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</sheetData>
  <phoneticPr fontId="7" type="noConversion"/>
  <hyperlinks>
    <hyperlink ref="P112" r:id="rId1" display="http://www.bav-astro.de/sfs/BAVM_link.php?BAVMnr=60"/>
    <hyperlink ref="P93" r:id="rId2" display="http://var.astro.cz/oejv/issues/oejv0074.pdf"/>
    <hyperlink ref="P94" r:id="rId3" display="http://www.konkoly.hu/cgi-bin/IBVS?5583"/>
    <hyperlink ref="P95" r:id="rId4" display="http://www.konkoly.hu/cgi-bin/IBVS?5583"/>
    <hyperlink ref="P96" r:id="rId5" display="http://var.astro.cz/oejv/issues/oejv0074.pdf"/>
    <hyperlink ref="P97" r:id="rId6" display="http://www.konkoly.hu/cgi-bin/IBVS?5676"/>
    <hyperlink ref="P98" r:id="rId7" display="http://www.konkoly.hu/cgi-bin/IBVS?5583"/>
    <hyperlink ref="P99" r:id="rId8" display="http://www.bav-astro.de/sfs/BAVM_link.php?BAVMnr=158"/>
    <hyperlink ref="P100" r:id="rId9" display="http://www.konkoly.hu/cgi-bin/IBVS?5676"/>
    <hyperlink ref="P101" r:id="rId10" display="http://www.bav-astro.de/sfs/BAVM_link.php?BAVMnr=172"/>
    <hyperlink ref="P102" r:id="rId11" display="http://www.konkoly.hu/cgi-bin/IBVS?5690"/>
    <hyperlink ref="P103" r:id="rId12" display="http://www.konkoly.hu/cgi-bin/IBVS?5603"/>
    <hyperlink ref="P113" r:id="rId13" display="http://www.konkoly.hu/cgi-bin/IBVS?5741"/>
    <hyperlink ref="P104" r:id="rId14" display="http://www.bav-astro.de/sfs/BAVM_link.php?BAVMnr=178"/>
    <hyperlink ref="P114" r:id="rId15" display="http://www.konkoly.hu/cgi-bin/IBVS?5806"/>
    <hyperlink ref="P115" r:id="rId16" display="http://vsolj.cetus-net.org/no45.pdf"/>
    <hyperlink ref="P105" r:id="rId17" display="http://www.bav-astro.de/sfs/BAVM_link.php?BAVMnr=209"/>
    <hyperlink ref="P106" r:id="rId18" display="http://www.bav-astro.de/sfs/BAVM_link.php?BAVMnr=209"/>
    <hyperlink ref="P107" r:id="rId19" display="http://www.konkoly.hu/cgi-bin/IBVS?5992"/>
    <hyperlink ref="P108" r:id="rId20" display="http://www.konkoly.hu/cgi-bin/IBVS?6029"/>
    <hyperlink ref="P109" r:id="rId21" display="http://var.astro.cz/oejv/issues/oejv0160.pdf"/>
    <hyperlink ref="P110" r:id="rId22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2024-02-20T04:56:10Z</dcterms:modified>
</cp:coreProperties>
</file>