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D5DC13-B248-4A1A-AFAA-950ED4D84E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E23" i="1"/>
  <c r="F23" i="1"/>
  <c r="G23" i="1"/>
  <c r="J23" i="1"/>
  <c r="Q22" i="1"/>
  <c r="Q23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O21" i="1"/>
  <c r="C15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<sst xmlns="http://schemas.openxmlformats.org/spreadsheetml/2006/main" count="58" uniqueCount="51">
  <si>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</si>
  <si>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</si>
  <si>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</si>
  <si>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</si>
  <si>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</si>
  <si>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</si>
  <si>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</si>
  <si>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</si>
  <si>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</si>
  <si>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</si>
  <si>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</si>
  <si>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</si>
  <si>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</si>
  <si>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</si>
  <si>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</si>
  <si>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</si>
  <si>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</si>
  <si>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</si>
  <si>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</si>
  <si>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</si>
  <si>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</si>
  <si>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</si>
  <si>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</si>
  <si>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</si>
  <si>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</si>
  <si>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</si>
  <si>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</si>
  <si>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</si>
  <si>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</si>
  <si>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</si>
  <si>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</si>
  <si>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</si>
  <si>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</si>
  <si>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</si>
  <si>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</si>
  <si>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</si>
  <si>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</si>
  <si>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</si>
  <si>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</si>
  <si>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</si>
  <si>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</si>
  <si>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CCD</t>
  </si>
  <si>
    <t>HR Mon</t>
  </si>
  <si>
    <t>G4815-3425</t>
  </si>
  <si>
    <t>EA</t>
  </si>
  <si>
    <t>pr_0</t>
  </si>
  <si>
    <t>~</t>
  </si>
  <si>
    <t>HR Mon / GSC 4815-3425</t>
  </si>
  <si>
    <t>as of 2019-07-06</t>
  </si>
  <si>
    <t>GCVS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</si>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</sst>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Mon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55-45D0-9B4D-F11291EE45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5-45D0-9B4D-F11291EE45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2.8856799995992333E-2</c:v>
                </c:pt>
                <c:pt idx="2">
                  <c:v>0.1033703999928548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55-45D0-9B4D-F11291EE45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55-45D0-9B4D-F11291EE45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55-45D0-9B4D-F11291EE45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55-45D0-9B4D-F11291EE45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55-45D0-9B4D-F11291EE45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1.1183913228122663E-3</c:v>
                </c:pt>
                <c:pt idx="1">
                  <c:v>6.6497657954392803E-2</c:v>
                </c:pt>
                <c:pt idx="2">
                  <c:v>6.4611150711642057E-2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55-45D0-9B4D-F11291EE45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8872</c:v>
                </c:pt>
                <c:pt idx="2">
                  <c:v>8616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55-45D0-9B4D-F11291EE4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51488"/>
        <c:axId val="1"/>
      </c:scatterChart>
      <c:valAx>
        <c:axId val="71175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75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22F171-AAB1-CBED-A9F5-F9B64726C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8" t="s">
        <v>42</v>
      </c>
      <c r="G1" s="3">
        <v>0</v>
      </c>
      <c r="H1" s="4"/>
      <c r="I1" s="9" t="s">
        <v>43</v>
      </c>
      <c r="J1" s="8" t="s">
        <v>42</v>
      </c>
      <c r="K1" s="10">
        <v>7.1232300000000004</v>
      </c>
      <c r="L1" s="6">
        <v>-1.1031</v>
      </c>
      <c r="M1" s="7">
        <v>32965.481</v>
      </c>
      <c r="N1" s="7">
        <v>2.8442481000000002</v>
      </c>
      <c r="O1" s="5" t="s">
        <v>44</v>
      </c>
      <c r="P1" s="11">
        <v>14</v>
      </c>
      <c r="Q1" s="11">
        <v>15.5</v>
      </c>
      <c r="R1" s="12" t="s">
        <v>45</v>
      </c>
      <c r="S1" s="13" t="s">
        <v>46</v>
      </c>
    </row>
    <row r="2" spans="1:19" s="14" customFormat="1" ht="12.95" customHeight="1" x14ac:dyDescent="0.2">
      <c r="A2" s="14" t="s">
        <v>25</v>
      </c>
      <c r="B2" s="14" t="s">
        <v>44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2</v>
      </c>
      <c r="C4" s="18">
        <v>32965.481</v>
      </c>
      <c r="D4" s="19">
        <v>2.8442481000000002</v>
      </c>
      <c r="E4" s="20" t="s">
        <v>48</v>
      </c>
    </row>
    <row r="5" spans="1:19" s="14" customFormat="1" ht="12.95" customHeight="1" thickTop="1" x14ac:dyDescent="0.2">
      <c r="A5" s="21" t="s">
        <v>30</v>
      </c>
      <c r="C5" s="22">
        <v>-9.5</v>
      </c>
      <c r="D5" s="14" t="s">
        <v>31</v>
      </c>
    </row>
    <row r="6" spans="1:19" s="14" customFormat="1" ht="12.95" customHeight="1" x14ac:dyDescent="0.2">
      <c r="A6" s="17" t="s">
        <v>3</v>
      </c>
    </row>
    <row r="7" spans="1:19" s="14" customFormat="1" ht="12.95" customHeight="1" x14ac:dyDescent="0.2">
      <c r="A7" s="14" t="s">
        <v>4</v>
      </c>
      <c r="C7" s="46">
        <v>32965.481</v>
      </c>
      <c r="D7" s="24" t="s">
        <v>49</v>
      </c>
    </row>
    <row r="8" spans="1:19" s="14" customFormat="1" ht="12.95" customHeight="1" x14ac:dyDescent="0.2">
      <c r="A8" s="14" t="s">
        <v>5</v>
      </c>
      <c r="C8" s="46">
        <v>2.8442481000000002</v>
      </c>
      <c r="D8" s="24" t="s">
        <v>49</v>
      </c>
    </row>
    <row r="9" spans="1:19" s="14" customFormat="1" ht="12.95" customHeight="1" x14ac:dyDescent="0.2">
      <c r="A9" s="25" t="s">
        <v>34</v>
      </c>
      <c r="C9" s="26">
        <v>21</v>
      </c>
      <c r="D9" s="27" t="str">
        <f>"F"&amp;C9</f>
        <v>F21</v>
      </c>
      <c r="E9" s="28" t="str">
        <f>"G"&amp;C9</f>
        <v>G21</v>
      </c>
    </row>
    <row r="10" spans="1:19" s="14" customFormat="1" ht="12.95" customHeight="1" thickBot="1" x14ac:dyDescent="0.25">
      <c r="C10" s="29" t="s">
        <v>21</v>
      </c>
      <c r="D10" s="29" t="s">
        <v>22</v>
      </c>
    </row>
    <row r="11" spans="1:19" s="14" customFormat="1" ht="12.95" customHeight="1" x14ac:dyDescent="0.2">
      <c r="A11" s="14" t="s">
        <v>17</v>
      </c>
      <c r="C11" s="28">
        <f ca="1">INTERCEPT(INDIRECT($E$9):G992,INDIRECT($D$9):F992)</f>
        <v>1.1183913228122663E-3</v>
      </c>
      <c r="D11" s="16"/>
    </row>
    <row r="12" spans="1:19" s="14" customFormat="1" ht="12.95" customHeight="1" x14ac:dyDescent="0.2">
      <c r="A12" s="14" t="s">
        <v>18</v>
      </c>
      <c r="C12" s="28">
        <f ca="1">SLOPE(INDIRECT($E$9):G992,INDIRECT($D$9):F992)</f>
        <v>7.3691689169951011E-6</v>
      </c>
      <c r="D12" s="16"/>
    </row>
    <row r="13" spans="1:19" s="14" customFormat="1" ht="12.95" customHeight="1" x14ac:dyDescent="0.2">
      <c r="A13" s="14" t="s">
        <v>20</v>
      </c>
      <c r="C13" s="16" t="s">
        <v>15</v>
      </c>
    </row>
    <row r="14" spans="1:19" s="14" customFormat="1" ht="12.95" customHeight="1" x14ac:dyDescent="0.2"/>
    <row r="15" spans="1:19" s="14" customFormat="1" ht="12.95" customHeight="1" x14ac:dyDescent="0.2">
      <c r="A15" s="30" t="s">
        <v>19</v>
      </c>
      <c r="C15" s="31">
        <f ca="1">(C7+C11)+(C8+C12)*INT(MAX(F21:F3533))</f>
        <v>58199.716640857951</v>
      </c>
      <c r="E15" s="32" t="s">
        <v>36</v>
      </c>
      <c r="F15" s="33">
        <v>1</v>
      </c>
    </row>
    <row r="16" spans="1:19" s="14" customFormat="1" ht="12.95" customHeight="1" x14ac:dyDescent="0.2">
      <c r="A16" s="17" t="s">
        <v>6</v>
      </c>
      <c r="C16" s="34">
        <f ca="1">+C8+C12</f>
        <v>2.844255469168917</v>
      </c>
      <c r="E16" s="32" t="s">
        <v>32</v>
      </c>
      <c r="F16" s="34">
        <f ca="1">NOW()+15018.5+$C$5/24</f>
        <v>60360.749719097221</v>
      </c>
    </row>
    <row r="17" spans="1:21" s="14" customFormat="1" ht="12.95" customHeight="1" thickBot="1" x14ac:dyDescent="0.25">
      <c r="A17" s="32" t="s">
        <v>29</v>
      </c>
      <c r="C17" s="14">
        <f>COUNT(C21:C2191)</f>
        <v>3</v>
      </c>
      <c r="E17" s="32" t="s">
        <v>37</v>
      </c>
      <c r="F17" s="35">
        <f ca="1">ROUND(2*(F16-$C$7)/$C$8,0)/2+F15</f>
        <v>9633</v>
      </c>
    </row>
    <row r="18" spans="1:21" s="14" customFormat="1" ht="12.95" customHeight="1" thickTop="1" thickBot="1" x14ac:dyDescent="0.25">
      <c r="A18" s="17" t="s">
        <v>7</v>
      </c>
      <c r="C18" s="36">
        <f ca="1">+C15</f>
        <v>58199.716640857951</v>
      </c>
      <c r="D18" s="37">
        <f ca="1">+C16</f>
        <v>2.844255469168917</v>
      </c>
      <c r="E18" s="32" t="s">
        <v>38</v>
      </c>
      <c r="F18" s="28">
        <f ca="1">ROUND(2*(F16-$C$15)/$C$16,0)/2+F15</f>
        <v>761</v>
      </c>
    </row>
    <row r="19" spans="1:21" s="14" customFormat="1" ht="12.95" customHeight="1" thickTop="1" x14ac:dyDescent="0.2">
      <c r="E19" s="32" t="s">
        <v>33</v>
      </c>
      <c r="F19" s="38">
        <f ca="1">+$C$15+$C$16*F18-15018.5-$C$5/24</f>
        <v>45346.090886228834</v>
      </c>
    </row>
    <row r="20" spans="1:21" s="14" customFormat="1" ht="12.95" customHeight="1" thickBot="1" x14ac:dyDescent="0.25">
      <c r="A20" s="29" t="s">
        <v>8</v>
      </c>
      <c r="B20" s="29" t="s">
        <v>9</v>
      </c>
      <c r="C20" s="29" t="s">
        <v>10</v>
      </c>
      <c r="D20" s="29" t="s">
        <v>14</v>
      </c>
      <c r="E20" s="29" t="s">
        <v>11</v>
      </c>
      <c r="F20" s="29" t="s">
        <v>12</v>
      </c>
      <c r="G20" s="29" t="s">
        <v>13</v>
      </c>
      <c r="H20" s="39" t="s">
        <v>39</v>
      </c>
      <c r="I20" s="39" t="s">
        <v>40</v>
      </c>
      <c r="J20" s="39" t="s">
        <v>50</v>
      </c>
      <c r="K20" s="39" t="s">
        <v>41</v>
      </c>
      <c r="L20" s="39" t="s">
        <v>26</v>
      </c>
      <c r="M20" s="39" t="s">
        <v>27</v>
      </c>
      <c r="N20" s="39" t="s">
        <v>28</v>
      </c>
      <c r="O20" s="39" t="s">
        <v>24</v>
      </c>
      <c r="P20" s="40" t="s">
        <v>23</v>
      </c>
      <c r="Q20" s="29" t="s">
        <v>16</v>
      </c>
      <c r="U20" s="41" t="s">
        <v>35</v>
      </c>
    </row>
    <row r="21" spans="1:21" s="14" customFormat="1" ht="12.95" customHeight="1" x14ac:dyDescent="0.2">
      <c r="A21" s="14" t="s">
        <v>49</v>
      </c>
      <c r="C21" s="23">
        <v>32965.481</v>
      </c>
      <c r="D21" s="23" t="s">
        <v>15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1.1183913228122663E-3</v>
      </c>
      <c r="Q21" s="42">
        <f>+C21-15018.5</f>
        <v>17946.981</v>
      </c>
    </row>
    <row r="22" spans="1:21" s="14" customFormat="1" ht="12.95" customHeight="1" x14ac:dyDescent="0.2">
      <c r="A22" s="43" t="s">
        <v>0</v>
      </c>
      <c r="B22" s="44" t="s">
        <v>1</v>
      </c>
      <c r="C22" s="45">
        <v>58199.678999999996</v>
      </c>
      <c r="D22" s="45">
        <v>0.01</v>
      </c>
      <c r="E22" s="14">
        <f>+(C22-C$7)/C$8</f>
        <v>8872.0101456690772</v>
      </c>
      <c r="F22" s="14">
        <f>ROUND(2*E22,0)/2</f>
        <v>8872</v>
      </c>
      <c r="G22" s="14">
        <f>+C22-(C$7+F22*C$8)</f>
        <v>2.8856799995992333E-2</v>
      </c>
      <c r="J22" s="14">
        <f>+G22</f>
        <v>2.8856799995992333E-2</v>
      </c>
      <c r="O22" s="14">
        <f ca="1">+C$11+C$12*$F22</f>
        <v>6.6497657954392803E-2</v>
      </c>
      <c r="Q22" s="42">
        <f>+C22-15018.5</f>
        <v>43181.178999999996</v>
      </c>
    </row>
    <row r="23" spans="1:21" s="14" customFormat="1" ht="12.95" customHeight="1" x14ac:dyDescent="0.2">
      <c r="A23" s="43" t="s">
        <v>0</v>
      </c>
      <c r="B23" s="44" t="s">
        <v>1</v>
      </c>
      <c r="C23" s="45">
        <v>57471.625999999997</v>
      </c>
      <c r="D23" s="45">
        <v>0.01</v>
      </c>
      <c r="E23" s="14">
        <f>+(C23-C$7)/C$8</f>
        <v>8616.036343664955</v>
      </c>
      <c r="F23" s="14">
        <f>ROUND(2*E23,0)/2</f>
        <v>8616</v>
      </c>
      <c r="G23" s="14">
        <f>+C23-(C$7+F23*C$8)</f>
        <v>0.1033703999928548</v>
      </c>
      <c r="J23" s="14">
        <f>+G23</f>
        <v>0.1033703999928548</v>
      </c>
      <c r="O23" s="14">
        <f ca="1">+C$11+C$12*$F23</f>
        <v>6.4611150711642057E-2</v>
      </c>
      <c r="Q23" s="42">
        <f>+C23-15018.5</f>
        <v>42453.125999999997</v>
      </c>
    </row>
    <row r="24" spans="1:21" s="14" customFormat="1" ht="12.95" customHeight="1" x14ac:dyDescent="0.2">
      <c r="C24" s="23"/>
      <c r="D24" s="23"/>
      <c r="Q24" s="42"/>
    </row>
    <row r="25" spans="1:21" s="14" customFormat="1" ht="12.95" customHeight="1" x14ac:dyDescent="0.2">
      <c r="C25" s="23"/>
      <c r="D25" s="23"/>
      <c r="Q25" s="42"/>
    </row>
    <row r="26" spans="1:21" s="14" customFormat="1" ht="12.95" customHeight="1" x14ac:dyDescent="0.2">
      <c r="C26" s="23"/>
      <c r="D26" s="23"/>
      <c r="Q26" s="42"/>
    </row>
    <row r="27" spans="1:21" s="14" customFormat="1" ht="12.95" customHeight="1" x14ac:dyDescent="0.2">
      <c r="C27" s="23"/>
      <c r="D27" s="23"/>
      <c r="Q27" s="42"/>
    </row>
    <row r="28" spans="1:21" s="14" customFormat="1" ht="12.95" customHeight="1" x14ac:dyDescent="0.2">
      <c r="C28" s="23"/>
      <c r="D28" s="23"/>
      <c r="Q28" s="42"/>
    </row>
    <row r="29" spans="1:21" s="14" customFormat="1" ht="12.95" customHeight="1" x14ac:dyDescent="0.2">
      <c r="C29" s="23"/>
      <c r="D29" s="23"/>
      <c r="Q29" s="42"/>
    </row>
    <row r="30" spans="1:21" s="14" customFormat="1" ht="12.95" customHeight="1" x14ac:dyDescent="0.2">
      <c r="C30" s="23"/>
      <c r="D30" s="23"/>
      <c r="Q30" s="42"/>
    </row>
    <row r="31" spans="1:21" s="14" customFormat="1" ht="12.95" customHeight="1" x14ac:dyDescent="0.2">
      <c r="C31" s="23"/>
      <c r="D31" s="23"/>
      <c r="Q31" s="42"/>
    </row>
    <row r="32" spans="1:21" s="14" customFormat="1" ht="12.95" customHeight="1" x14ac:dyDescent="0.2">
      <c r="C32" s="23"/>
      <c r="D32" s="23"/>
      <c r="Q32" s="42"/>
    </row>
    <row r="33" spans="3:17" s="14" customFormat="1" ht="12.95" customHeight="1" x14ac:dyDescent="0.2">
      <c r="C33" s="23"/>
      <c r="D33" s="23"/>
      <c r="Q33" s="42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s="14" customFormat="1" ht="12.95" customHeight="1" x14ac:dyDescent="0.2">
      <c r="C36" s="23"/>
      <c r="D36" s="23"/>
    </row>
    <row r="37" spans="3:17" s="14" customFormat="1" ht="12.95" customHeight="1" x14ac:dyDescent="0.2">
      <c r="C37" s="23"/>
      <c r="D37" s="23"/>
    </row>
    <row r="38" spans="3:17" s="14" customFormat="1" ht="12.95" customHeight="1" x14ac:dyDescent="0.2">
      <c r="C38" s="23"/>
      <c r="D38" s="23"/>
    </row>
    <row r="39" spans="3:17" s="14" customFormat="1" ht="12.95" customHeight="1" x14ac:dyDescent="0.2">
      <c r="C39" s="23"/>
      <c r="D39" s="23"/>
    </row>
    <row r="40" spans="3:17" s="14" customFormat="1" ht="12.95" customHeight="1" x14ac:dyDescent="0.2">
      <c r="C40" s="23"/>
      <c r="D40" s="23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684" r:id="rId1" display="http://vsolj.cetus-net.org/bulletin.html"/>
    <hyperlink ref="H63677" r:id="rId2" display="https://www.aavso.org/ejaavso"/>
    <hyperlink ref="I63684" r:id="rId3" display="http://vsolj.cetus-net.org/bulletin.html"/>
    <hyperlink ref="AQ57335" r:id="rId4" display="http://cdsbib.u-strasbg.fr/cgi-bin/cdsbib?1990RMxAA..21..381G"/>
    <hyperlink ref="H63681" r:id="rId5" display="https://www.aavso.org/ejaavso"/>
    <hyperlink ref="AP4699" r:id="rId6" display="http://cdsbib.u-strasbg.fr/cgi-bin/cdsbib?1990RMxAA..21..381G"/>
    <hyperlink ref="AP4702" r:id="rId7" display="http://cdsbib.u-strasbg.fr/cgi-bin/cdsbib?1990RMxAA..21..381G"/>
    <hyperlink ref="AP4700" r:id="rId8" display="http://cdsbib.u-strasbg.fr/cgi-bin/cdsbib?1990RMxAA..21..381G"/>
    <hyperlink ref="AP4684" r:id="rId9" display="http://cdsbib.u-strasbg.fr/cgi-bin/cdsbib?1990RMxAA..21..381G"/>
    <hyperlink ref="AQ4913" r:id="rId10" display="http://cdsbib.u-strasbg.fr/cgi-bin/cdsbib?1990RMxAA..21..381G"/>
    <hyperlink ref="AQ4917" r:id="rId11" display="http://cdsbib.u-strasbg.fr/cgi-bin/cdsbib?1990RMxAA..21..381G"/>
    <hyperlink ref="AQ64597" r:id="rId12" display="http://cdsbib.u-strasbg.fr/cgi-bin/cdsbib?1990RMxAA..21..381G"/>
    <hyperlink ref="I1805" r:id="rId13" display="http://vsolj.cetus-net.org/bulletin.html"/>
    <hyperlink ref="H1805" r:id="rId14" display="http://vsolj.cetus-net.org/bulletin.html"/>
    <hyperlink ref="AQ65258" r:id="rId15" display="http://cdsbib.u-strasbg.fr/cgi-bin/cdsbib?1990RMxAA..21..381G"/>
    <hyperlink ref="AQ65257" r:id="rId16" display="http://cdsbib.u-strasbg.fr/cgi-bin/cdsbib?1990RMxAA..21..381G"/>
    <hyperlink ref="AP2975" r:id="rId17" display="http://cdsbib.u-strasbg.fr/cgi-bin/cdsbib?1990RMxAA..21..381G"/>
    <hyperlink ref="AP2993" r:id="rId18" display="http://cdsbib.u-strasbg.fr/cgi-bin/cdsbib?1990RMxAA..21..381G"/>
    <hyperlink ref="AP2994" r:id="rId19" display="http://cdsbib.u-strasbg.fr/cgi-bin/cdsbib?1990RMxAA..21..381G"/>
    <hyperlink ref="AP299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2024-02-20T04:59:35Z</dcterms:modified>
</cp:coreProperties>
</file>