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E825872-31D7-4FC6-93DD-CC70433C716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6" r:id="rId2"/>
  </sheets>
  <calcPr calcId="181029"/>
</workbook>
</file>

<file path=xl/calcChain.xml><?xml version="1.0" encoding="utf-8"?>
<calcChain xmlns="http://schemas.openxmlformats.org/spreadsheetml/2006/main">
  <c r="C17" i="1" l="1"/>
  <c r="F16" i="1"/>
  <c r="F17" i="1" s="1"/>
  <c r="D9" i="1"/>
  <c r="C9" i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7" i="1"/>
  <c r="Q59" i="1"/>
  <c r="Q61" i="1"/>
  <c r="G15" i="6"/>
  <c r="C15" i="6"/>
  <c r="E15" i="6"/>
  <c r="G47" i="6"/>
  <c r="C47" i="6"/>
  <c r="E47" i="6"/>
  <c r="G14" i="6"/>
  <c r="C14" i="6"/>
  <c r="E14" i="6"/>
  <c r="G46" i="6"/>
  <c r="C46" i="6"/>
  <c r="E46" i="6"/>
  <c r="G45" i="6"/>
  <c r="C45" i="6"/>
  <c r="E45" i="6"/>
  <c r="G13" i="6"/>
  <c r="C13" i="6"/>
  <c r="E13" i="6"/>
  <c r="G12" i="6"/>
  <c r="C12" i="6"/>
  <c r="E12" i="6"/>
  <c r="G11" i="6"/>
  <c r="C11" i="6"/>
  <c r="E11" i="6"/>
  <c r="G44" i="6"/>
  <c r="C44" i="6"/>
  <c r="E44" i="6"/>
  <c r="G43" i="6"/>
  <c r="C43" i="6"/>
  <c r="E43" i="6"/>
  <c r="G42" i="6"/>
  <c r="C42" i="6"/>
  <c r="E42" i="6"/>
  <c r="G41" i="6"/>
  <c r="C41" i="6"/>
  <c r="E41" i="6"/>
  <c r="G40" i="6"/>
  <c r="C40" i="6"/>
  <c r="E40" i="6"/>
  <c r="G39" i="6"/>
  <c r="C39" i="6"/>
  <c r="E39" i="6"/>
  <c r="G38" i="6"/>
  <c r="C38" i="6"/>
  <c r="E38" i="6"/>
  <c r="G37" i="6"/>
  <c r="C37" i="6"/>
  <c r="E37" i="6"/>
  <c r="G36" i="6"/>
  <c r="C36" i="6"/>
  <c r="E36" i="6"/>
  <c r="G35" i="6"/>
  <c r="C35" i="6"/>
  <c r="E35" i="6"/>
  <c r="G34" i="6"/>
  <c r="C34" i="6"/>
  <c r="E34" i="6"/>
  <c r="G33" i="6"/>
  <c r="C33" i="6"/>
  <c r="E33" i="6"/>
  <c r="G32" i="6"/>
  <c r="C32" i="6"/>
  <c r="E32" i="6"/>
  <c r="G31" i="6"/>
  <c r="C31" i="6"/>
  <c r="E31" i="6"/>
  <c r="G30" i="6"/>
  <c r="C30" i="6"/>
  <c r="E30" i="6"/>
  <c r="G29" i="6"/>
  <c r="C29" i="6"/>
  <c r="E29" i="6"/>
  <c r="G28" i="6"/>
  <c r="C28" i="6"/>
  <c r="E28" i="6"/>
  <c r="G27" i="6"/>
  <c r="C27" i="6"/>
  <c r="E27" i="6"/>
  <c r="G26" i="6"/>
  <c r="C26" i="6"/>
  <c r="E26" i="6"/>
  <c r="G25" i="6"/>
  <c r="C25" i="6"/>
  <c r="E25" i="6"/>
  <c r="G24" i="6"/>
  <c r="C24" i="6"/>
  <c r="E24" i="6"/>
  <c r="G23" i="6"/>
  <c r="C23" i="6"/>
  <c r="E23" i="6"/>
  <c r="G22" i="6"/>
  <c r="C22" i="6"/>
  <c r="E22" i="6"/>
  <c r="G21" i="6"/>
  <c r="C21" i="6"/>
  <c r="E21" i="6"/>
  <c r="G20" i="6"/>
  <c r="C20" i="6"/>
  <c r="E20" i="6"/>
  <c r="G19" i="6"/>
  <c r="C19" i="6"/>
  <c r="E19" i="6"/>
  <c r="G18" i="6"/>
  <c r="C18" i="6"/>
  <c r="E18" i="6"/>
  <c r="G17" i="6"/>
  <c r="C17" i="6"/>
  <c r="E17" i="6"/>
  <c r="G16" i="6"/>
  <c r="C16" i="6"/>
  <c r="E16" i="6"/>
  <c r="H15" i="6"/>
  <c r="D15" i="6"/>
  <c r="B15" i="6"/>
  <c r="A15" i="6"/>
  <c r="H47" i="6"/>
  <c r="B47" i="6"/>
  <c r="D47" i="6"/>
  <c r="A47" i="6"/>
  <c r="H14" i="6"/>
  <c r="D14" i="6"/>
  <c r="B14" i="6"/>
  <c r="A14" i="6"/>
  <c r="H46" i="6"/>
  <c r="B46" i="6"/>
  <c r="D46" i="6"/>
  <c r="A46" i="6"/>
  <c r="H45" i="6"/>
  <c r="D45" i="6"/>
  <c r="B45" i="6"/>
  <c r="A45" i="6"/>
  <c r="H13" i="6"/>
  <c r="B13" i="6"/>
  <c r="D13" i="6"/>
  <c r="A13" i="6"/>
  <c r="H12" i="6"/>
  <c r="D12" i="6"/>
  <c r="B12" i="6"/>
  <c r="A12" i="6"/>
  <c r="H11" i="6"/>
  <c r="B11" i="6"/>
  <c r="D11" i="6"/>
  <c r="A11" i="6"/>
  <c r="H44" i="6"/>
  <c r="D44" i="6"/>
  <c r="B44" i="6"/>
  <c r="A44" i="6"/>
  <c r="H43" i="6"/>
  <c r="B43" i="6"/>
  <c r="D43" i="6"/>
  <c r="A43" i="6"/>
  <c r="H42" i="6"/>
  <c r="D42" i="6"/>
  <c r="B42" i="6"/>
  <c r="A42" i="6"/>
  <c r="H41" i="6"/>
  <c r="B41" i="6"/>
  <c r="D41" i="6"/>
  <c r="A41" i="6"/>
  <c r="H40" i="6"/>
  <c r="D40" i="6"/>
  <c r="B40" i="6"/>
  <c r="A40" i="6"/>
  <c r="H39" i="6"/>
  <c r="B39" i="6"/>
  <c r="D39" i="6"/>
  <c r="A39" i="6"/>
  <c r="H38" i="6"/>
  <c r="D38" i="6"/>
  <c r="B38" i="6"/>
  <c r="A38" i="6"/>
  <c r="H37" i="6"/>
  <c r="B37" i="6"/>
  <c r="D37" i="6"/>
  <c r="A37" i="6"/>
  <c r="H36" i="6"/>
  <c r="D36" i="6"/>
  <c r="B36" i="6"/>
  <c r="A36" i="6"/>
  <c r="H35" i="6"/>
  <c r="B35" i="6"/>
  <c r="D35" i="6"/>
  <c r="A35" i="6"/>
  <c r="H34" i="6"/>
  <c r="D34" i="6"/>
  <c r="B34" i="6"/>
  <c r="A34" i="6"/>
  <c r="H33" i="6"/>
  <c r="B33" i="6"/>
  <c r="D33" i="6"/>
  <c r="A33" i="6"/>
  <c r="H32" i="6"/>
  <c r="D32" i="6"/>
  <c r="B32" i="6"/>
  <c r="A32" i="6"/>
  <c r="H31" i="6"/>
  <c r="B31" i="6"/>
  <c r="D31" i="6"/>
  <c r="A31" i="6"/>
  <c r="H30" i="6"/>
  <c r="D30" i="6"/>
  <c r="B30" i="6"/>
  <c r="A30" i="6"/>
  <c r="H29" i="6"/>
  <c r="B29" i="6"/>
  <c r="D29" i="6"/>
  <c r="A29" i="6"/>
  <c r="H28" i="6"/>
  <c r="D28" i="6"/>
  <c r="B28" i="6"/>
  <c r="A28" i="6"/>
  <c r="H27" i="6"/>
  <c r="B27" i="6"/>
  <c r="D27" i="6"/>
  <c r="A27" i="6"/>
  <c r="H26" i="6"/>
  <c r="D26" i="6"/>
  <c r="B26" i="6"/>
  <c r="A26" i="6"/>
  <c r="H25" i="6"/>
  <c r="B25" i="6"/>
  <c r="D25" i="6"/>
  <c r="A25" i="6"/>
  <c r="H24" i="6"/>
  <c r="D24" i="6"/>
  <c r="B24" i="6"/>
  <c r="A24" i="6"/>
  <c r="H23" i="6"/>
  <c r="B23" i="6"/>
  <c r="D23" i="6"/>
  <c r="A23" i="6"/>
  <c r="H22" i="6"/>
  <c r="D22" i="6"/>
  <c r="B22" i="6"/>
  <c r="A22" i="6"/>
  <c r="H21" i="6"/>
  <c r="B21" i="6"/>
  <c r="D21" i="6"/>
  <c r="A21" i="6"/>
  <c r="H20" i="6"/>
  <c r="D20" i="6"/>
  <c r="B20" i="6"/>
  <c r="A20" i="6"/>
  <c r="H19" i="6"/>
  <c r="B19" i="6"/>
  <c r="D19" i="6"/>
  <c r="A19" i="6"/>
  <c r="H18" i="6"/>
  <c r="D18" i="6"/>
  <c r="B18" i="6"/>
  <c r="A18" i="6"/>
  <c r="H17" i="6"/>
  <c r="B17" i="6"/>
  <c r="D17" i="6"/>
  <c r="A17" i="6"/>
  <c r="H16" i="6"/>
  <c r="D16" i="6"/>
  <c r="B16" i="6"/>
  <c r="A16" i="6"/>
  <c r="Q21" i="1"/>
  <c r="C7" i="1"/>
  <c r="E22" i="1"/>
  <c r="F22" i="1"/>
  <c r="C8" i="1"/>
  <c r="Q52" i="1"/>
  <c r="Q53" i="1"/>
  <c r="Q54" i="1"/>
  <c r="Q55" i="1"/>
  <c r="Q56" i="1"/>
  <c r="Q58" i="1"/>
  <c r="Q60" i="1"/>
  <c r="Q62" i="1"/>
  <c r="C18" i="1"/>
  <c r="Q25" i="1"/>
  <c r="G61" i="1"/>
  <c r="K61" i="1"/>
  <c r="E59" i="1"/>
  <c r="F59" i="1"/>
  <c r="G59" i="1"/>
  <c r="K59" i="1"/>
  <c r="E51" i="1"/>
  <c r="F51" i="1"/>
  <c r="E43" i="1"/>
  <c r="F43" i="1"/>
  <c r="G43" i="1"/>
  <c r="K43" i="1"/>
  <c r="E35" i="1"/>
  <c r="F35" i="1"/>
  <c r="G29" i="1"/>
  <c r="K29" i="1"/>
  <c r="E27" i="1"/>
  <c r="F27" i="1"/>
  <c r="G27" i="1"/>
  <c r="K27" i="1"/>
  <c r="E56" i="1"/>
  <c r="F56" i="1"/>
  <c r="U56" i="1"/>
  <c r="G50" i="1"/>
  <c r="K50" i="1"/>
  <c r="E48" i="1"/>
  <c r="F48" i="1"/>
  <c r="E40" i="1"/>
  <c r="F40" i="1"/>
  <c r="G40" i="1"/>
  <c r="K40" i="1"/>
  <c r="G34" i="1"/>
  <c r="K34" i="1"/>
  <c r="E32" i="1"/>
  <c r="F32" i="1"/>
  <c r="E24" i="1"/>
  <c r="F24" i="1"/>
  <c r="G24" i="1"/>
  <c r="K24" i="1"/>
  <c r="E61" i="1"/>
  <c r="F61" i="1"/>
  <c r="E53" i="1"/>
  <c r="F53" i="1"/>
  <c r="G53" i="1"/>
  <c r="K53" i="1"/>
  <c r="G47" i="1"/>
  <c r="K47" i="1"/>
  <c r="E45" i="1"/>
  <c r="F45" i="1"/>
  <c r="G45" i="1"/>
  <c r="K45" i="1"/>
  <c r="E37" i="1"/>
  <c r="F37" i="1"/>
  <c r="G37" i="1"/>
  <c r="K37" i="1"/>
  <c r="E29" i="1"/>
  <c r="F29" i="1"/>
  <c r="E21" i="1"/>
  <c r="F21" i="1"/>
  <c r="G21" i="1"/>
  <c r="G60" i="1"/>
  <c r="K60" i="1"/>
  <c r="E58" i="1"/>
  <c r="F58" i="1"/>
  <c r="U58" i="1"/>
  <c r="E50" i="1"/>
  <c r="F50" i="1"/>
  <c r="E42" i="1"/>
  <c r="F42" i="1"/>
  <c r="G42" i="1"/>
  <c r="K42" i="1"/>
  <c r="E34" i="1"/>
  <c r="F34" i="1"/>
  <c r="G28" i="1"/>
  <c r="K28" i="1"/>
  <c r="E26" i="1"/>
  <c r="F26" i="1"/>
  <c r="G26" i="1"/>
  <c r="K26" i="1"/>
  <c r="E55" i="1"/>
  <c r="F55" i="1"/>
  <c r="G55" i="1"/>
  <c r="K55" i="1"/>
  <c r="G49" i="1"/>
  <c r="K49" i="1"/>
  <c r="E47" i="1"/>
  <c r="F47" i="1"/>
  <c r="E39" i="1"/>
  <c r="F39" i="1"/>
  <c r="G39" i="1"/>
  <c r="K39" i="1"/>
  <c r="G33" i="1"/>
  <c r="K33" i="1"/>
  <c r="E31" i="1"/>
  <c r="F31" i="1"/>
  <c r="G31" i="1"/>
  <c r="K31" i="1"/>
  <c r="E23" i="1"/>
  <c r="F23" i="1"/>
  <c r="G23" i="1"/>
  <c r="K23" i="1"/>
  <c r="E60" i="1"/>
  <c r="F60" i="1"/>
  <c r="E52" i="1"/>
  <c r="F52" i="1"/>
  <c r="U52" i="1"/>
  <c r="G46" i="1"/>
  <c r="K46" i="1"/>
  <c r="E44" i="1"/>
  <c r="F44" i="1"/>
  <c r="G44" i="1"/>
  <c r="K44" i="1"/>
  <c r="E36" i="1"/>
  <c r="F36" i="1"/>
  <c r="G36" i="1"/>
  <c r="K36" i="1"/>
  <c r="E28" i="1"/>
  <c r="F28" i="1"/>
  <c r="G22" i="1"/>
  <c r="K22" i="1"/>
  <c r="E57" i="1"/>
  <c r="F57" i="1"/>
  <c r="G57" i="1"/>
  <c r="K57" i="1"/>
  <c r="G51" i="1"/>
  <c r="K51" i="1"/>
  <c r="E49" i="1"/>
  <c r="F49" i="1"/>
  <c r="E41" i="1"/>
  <c r="F41" i="1"/>
  <c r="G41" i="1"/>
  <c r="K41" i="1"/>
  <c r="G35" i="1"/>
  <c r="K35" i="1"/>
  <c r="E33" i="1"/>
  <c r="F33" i="1"/>
  <c r="E25" i="1"/>
  <c r="F25" i="1"/>
  <c r="G25" i="1"/>
  <c r="I25" i="1"/>
  <c r="E62" i="1"/>
  <c r="F62" i="1"/>
  <c r="G62" i="1"/>
  <c r="J62" i="1"/>
  <c r="E54" i="1"/>
  <c r="F54" i="1"/>
  <c r="G54" i="1"/>
  <c r="K54" i="1"/>
  <c r="G48" i="1"/>
  <c r="K48" i="1"/>
  <c r="E46" i="1"/>
  <c r="F46" i="1"/>
  <c r="E38" i="1"/>
  <c r="F38" i="1"/>
  <c r="G38" i="1"/>
  <c r="K38" i="1"/>
  <c r="G32" i="1"/>
  <c r="K32" i="1"/>
  <c r="E30" i="1"/>
  <c r="F30" i="1"/>
  <c r="G30" i="1"/>
  <c r="K30" i="1"/>
  <c r="H21" i="1"/>
  <c r="C11" i="1"/>
  <c r="C12" i="1"/>
  <c r="C16" i="1" l="1"/>
  <c r="O39" i="1"/>
  <c r="R39" i="1" s="1"/>
  <c r="O28" i="1"/>
  <c r="R28" i="1" s="1"/>
  <c r="O35" i="1"/>
  <c r="R35" i="1" s="1"/>
  <c r="O24" i="1"/>
  <c r="R24" i="1" s="1"/>
  <c r="O32" i="1"/>
  <c r="R32" i="1" s="1"/>
  <c r="O29" i="1"/>
  <c r="R29" i="1" s="1"/>
  <c r="O45" i="1"/>
  <c r="R45" i="1" s="1"/>
  <c r="O61" i="1"/>
  <c r="R61" i="1" s="1"/>
  <c r="O30" i="1"/>
  <c r="R30" i="1" s="1"/>
  <c r="O54" i="1"/>
  <c r="R54" i="1" s="1"/>
  <c r="O38" i="1"/>
  <c r="R38" i="1" s="1"/>
  <c r="O27" i="1"/>
  <c r="R27" i="1" s="1"/>
  <c r="O41" i="1"/>
  <c r="R41" i="1" s="1"/>
  <c r="O58" i="1"/>
  <c r="R58" i="1" s="1"/>
  <c r="O59" i="1"/>
  <c r="R59" i="1" s="1"/>
  <c r="O26" i="1"/>
  <c r="R26" i="1" s="1"/>
  <c r="O47" i="1"/>
  <c r="R47" i="1" s="1"/>
  <c r="O40" i="1"/>
  <c r="R40" i="1" s="1"/>
  <c r="O43" i="1"/>
  <c r="R43" i="1" s="1"/>
  <c r="O44" i="1"/>
  <c r="R44" i="1" s="1"/>
  <c r="O48" i="1"/>
  <c r="R48" i="1" s="1"/>
  <c r="O33" i="1"/>
  <c r="R33" i="1" s="1"/>
  <c r="O49" i="1"/>
  <c r="R49" i="1" s="1"/>
  <c r="O34" i="1"/>
  <c r="R34" i="1" s="1"/>
  <c r="O62" i="1"/>
  <c r="R62" i="1" s="1"/>
  <c r="O21" i="1"/>
  <c r="R21" i="1" s="1"/>
  <c r="O57" i="1"/>
  <c r="R57" i="1" s="1"/>
  <c r="O23" i="1"/>
  <c r="R23" i="1" s="1"/>
  <c r="O55" i="1"/>
  <c r="R55" i="1" s="1"/>
  <c r="O52" i="1"/>
  <c r="R52" i="1" s="1"/>
  <c r="O51" i="1"/>
  <c r="R51" i="1" s="1"/>
  <c r="O56" i="1"/>
  <c r="R56" i="1" s="1"/>
  <c r="O60" i="1"/>
  <c r="R60" i="1" s="1"/>
  <c r="O37" i="1"/>
  <c r="R37" i="1" s="1"/>
  <c r="O53" i="1"/>
  <c r="R53" i="1" s="1"/>
  <c r="O22" i="1"/>
  <c r="R22" i="1" s="1"/>
  <c r="O46" i="1"/>
  <c r="R46" i="1" s="1"/>
  <c r="O42" i="1"/>
  <c r="R42" i="1" s="1"/>
  <c r="O31" i="1"/>
  <c r="R31" i="1" s="1"/>
  <c r="O25" i="1"/>
  <c r="R25" i="1" s="1"/>
  <c r="O36" i="1"/>
  <c r="R36" i="1" s="1"/>
  <c r="O50" i="1"/>
  <c r="R50" i="1" s="1"/>
  <c r="R19" i="1" l="1"/>
  <c r="F18" i="1"/>
  <c r="F19" i="1" s="1"/>
  <c r="D18" i="1"/>
</calcChain>
</file>

<file path=xl/sharedStrings.xml><?xml version="1.0" encoding="utf-8"?>
<sst xmlns="http://schemas.openxmlformats.org/spreadsheetml/2006/main" count="407" uniqueCount="175">
  <si>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</si>
  <si>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</si>
  <si>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</si>
  <si>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</si>
  <si>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</si>
  <si>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</si>
  <si>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</si>
  <si>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</si>
  <si>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</si>
  <si>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</si>
  <si>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</si>
  <si>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</si>
  <si>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</si>
  <si>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</si>
  <si>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</si>
  <si>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</si>
  <si>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</si>
  <si>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</si>
  <si>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</si>
  <si>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Linear</t>
  </si>
  <si>
    <t>Quadratic</t>
  </si>
  <si>
    <t>Q. Fit</t>
  </si>
  <si>
    <t>Lin Fit</t>
  </si>
  <si>
    <t>System Type:</t>
  </si>
  <si>
    <t>S5</t>
  </si>
  <si>
    <t>Misc</t>
  </si>
  <si>
    <t>Dedoch A</t>
  </si>
  <si>
    <t>BBSAG Bull.104</t>
  </si>
  <si>
    <t>B</t>
  </si>
  <si>
    <t>11 0.0030</t>
  </si>
  <si>
    <t>BBSAG Bull.111</t>
  </si>
  <si>
    <t>II</t>
  </si>
  <si>
    <t>Cracow</t>
  </si>
  <si>
    <t># of data points:</t>
  </si>
  <si>
    <t>EB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</si>
  <si>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</si>
  <si>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</si>
  <si>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</si>
  <si>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</si>
  <si>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</si>
  <si>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</si>
  <si>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</si>
  <si>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</si>
  <si>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</si>
  <si>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</si>
  <si>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</si>
  <si>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2425621.517 </t>
  </si>
  <si>
    <t> 10.01.1929 00:24 </t>
  </si>
  <si>
    <t> 0.052 </t>
  </si>
  <si>
    <t>P </t>
  </si>
  <si>
    <t> L.Meinunger </t>
  </si>
  <si>
    <t> MVS 2.46 </t>
  </si>
  <si>
    <t>2427398.580 </t>
  </si>
  <si>
    <t> 22.11.1933 01:55 </t>
  </si>
  <si>
    <t> 0.000 </t>
  </si>
  <si>
    <t>2429219.551 </t>
  </si>
  <si>
    <t> 17.11.1938 01:13 </t>
  </si>
  <si>
    <t> 0.016 </t>
  </si>
  <si>
    <t>2429590.626 </t>
  </si>
  <si>
    <t> 23.11.1939 03:01 </t>
  </si>
  <si>
    <t> 0.010 </t>
  </si>
  <si>
    <t>2429619.625 </t>
  </si>
  <si>
    <t> 22.12.1939 03:00 </t>
  </si>
  <si>
    <t> 0.043 </t>
  </si>
  <si>
    <t>2429634.591 </t>
  </si>
  <si>
    <t> 06.01.1940 02:11 </t>
  </si>
  <si>
    <t> 0.134 </t>
  </si>
  <si>
    <t>2429641.533 </t>
  </si>
  <si>
    <t> 13.01.1940 00:47 </t>
  </si>
  <si>
    <t> 0.031 </t>
  </si>
  <si>
    <t>2430377.431 </t>
  </si>
  <si>
    <t> 17.01.1942 22:20 </t>
  </si>
  <si>
    <t>2430428.377 </t>
  </si>
  <si>
    <t> 09.03.1942 21:02 </t>
  </si>
  <si>
    <t> 0.090 </t>
  </si>
  <si>
    <t>2430457.25 </t>
  </si>
  <si>
    <t> 07.04.1942 18:00 </t>
  </si>
  <si>
    <t> -0.00 </t>
  </si>
  <si>
    <t>V </t>
  </si>
  <si>
    <t> J.Pagaczewski </t>
  </si>
  <si>
    <t> COVS </t>
  </si>
  <si>
    <t>2431447.605 </t>
  </si>
  <si>
    <t> 23.12.1944 02:31 </t>
  </si>
  <si>
    <t> 0.021 </t>
  </si>
  <si>
    <t>2431462.438 </t>
  </si>
  <si>
    <t> 06.01.1945 22:30 </t>
  </si>
  <si>
    <t> -0.020 </t>
  </si>
  <si>
    <t>2431469.463 </t>
  </si>
  <si>
    <t> 13.01.1945 23:06 </t>
  </si>
  <si>
    <t> -0.041 </t>
  </si>
  <si>
    <t>2432131.687 </t>
  </si>
  <si>
    <t> 07.11.1946 04:29 </t>
  </si>
  <si>
    <t> -0.125 </t>
  </si>
  <si>
    <t>2432234.426 </t>
  </si>
  <si>
    <t> 17.02.1947 22:13 </t>
  </si>
  <si>
    <t> 0.058 </t>
  </si>
  <si>
    <t>2432889.550 </t>
  </si>
  <si>
    <t> 04.12.1948 01:12 </t>
  </si>
  <si>
    <t> -0.080 </t>
  </si>
  <si>
    <t>2433239.632 </t>
  </si>
  <si>
    <t> 19.11.1949 03:10 </t>
  </si>
  <si>
    <t> 0.059 </t>
  </si>
  <si>
    <t>2433348.352 </t>
  </si>
  <si>
    <t> 07.03.1950 20:26 </t>
  </si>
  <si>
    <t> -0.040 </t>
  </si>
  <si>
    <t>2434808.338 </t>
  </si>
  <si>
    <t> 06.03.1954 20:06 </t>
  </si>
  <si>
    <t> -0.106 </t>
  </si>
  <si>
    <t>2435052.596 </t>
  </si>
  <si>
    <t> 06.11.1954 02:18 </t>
  </si>
  <si>
    <t> -0.104 </t>
  </si>
  <si>
    <t>2435191.327 </t>
  </si>
  <si>
    <t> 24.03.1955 19:50 </t>
  </si>
  <si>
    <t>2435839.542 </t>
  </si>
  <si>
    <t> 01.01.1957 01:00 </t>
  </si>
  <si>
    <t>2435868.420 </t>
  </si>
  <si>
    <t> 29.01.1957 22:04 </t>
  </si>
  <si>
    <t> -0.030 </t>
  </si>
  <si>
    <t>2435875.469 </t>
  </si>
  <si>
    <t> 05.02.1957 23:15 </t>
  </si>
  <si>
    <t> -0.027 </t>
  </si>
  <si>
    <t>2437317.420 </t>
  </si>
  <si>
    <t> 17.01.1961 22:04 </t>
  </si>
  <si>
    <t> -0.123 </t>
  </si>
  <si>
    <t>2437667.532 </t>
  </si>
  <si>
    <t> 03.01.1962 00:46 </t>
  </si>
  <si>
    <t> 0.046 </t>
  </si>
  <si>
    <t>2437936.640 </t>
  </si>
  <si>
    <t> 29.09.1962 03:21 </t>
  </si>
  <si>
    <t> -0.153 </t>
  </si>
  <si>
    <t>2438002.570 </t>
  </si>
  <si>
    <t> 04.12.1962 01:40 </t>
  </si>
  <si>
    <t>2438005.600 </t>
  </si>
  <si>
    <t> 07.12.1962 02:24 </t>
  </si>
  <si>
    <t> -0.085 </t>
  </si>
  <si>
    <t>2448289.372 </t>
  </si>
  <si>
    <t> 01.02.1991 20:55 </t>
  </si>
  <si>
    <t> -0.094 </t>
  </si>
  <si>
    <t> A.Dedoch </t>
  </si>
  <si>
    <t> BBS 104 </t>
  </si>
  <si>
    <t>2448602.455 </t>
  </si>
  <si>
    <t> 11.12.1991 22:55 </t>
  </si>
  <si>
    <t> -0.159 </t>
  </si>
  <si>
    <t>2448605.581 </t>
  </si>
  <si>
    <t> 15.12.1991 01:56 </t>
  </si>
  <si>
    <t> -0.164 </t>
  </si>
  <si>
    <t>2448642.374 </t>
  </si>
  <si>
    <t> 20.01.1992 20:58 </t>
  </si>
  <si>
    <t> -0.166 </t>
  </si>
  <si>
    <t>2448678.392 </t>
  </si>
  <si>
    <t> 25.02.1992 21:24 </t>
  </si>
  <si>
    <t> -0.160 </t>
  </si>
  <si>
    <t>2449002.503 </t>
  </si>
  <si>
    <t> 15.01.1993 00:04 </t>
  </si>
  <si>
    <t> -0.157 </t>
  </si>
  <si>
    <t>2449006.396 </t>
  </si>
  <si>
    <t> 18.01.1993 21:30 </t>
  </si>
  <si>
    <t> -0.179 </t>
  </si>
  <si>
    <t>2450113.358 </t>
  </si>
  <si>
    <t> 30.01.1996 20:35 </t>
  </si>
  <si>
    <t> -0.195 </t>
  </si>
  <si>
    <t> BBS 111 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</si>
  <si>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</si>
  <si>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</si>
  <si>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</si>
  <si>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</si>
  <si>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</si>
  <si>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</si>
  <si>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</si>
  <si>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</si>
  <si>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</si>
  <si>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BAD?</t>
  </si>
  <si>
    <t>HY Mon / GSC 5410-1020</t>
  </si>
  <si>
    <t>vis?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</si>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</sst>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10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4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HY Mon - O-C Diagr.</a:t>
            </a:r>
          </a:p>
        </c:rich>
      </c:tx>
      <c:layout>
        <c:manualLayout>
          <c:xMode val="edge"/>
          <c:yMode val="edge"/>
          <c:x val="0.3894436519258202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0228245363767"/>
          <c:y val="0.15"/>
          <c:w val="0.83737517831669039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Cracow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-1135</c:v>
                </c:pt>
                <c:pt idx="1">
                  <c:v>-1134.5</c:v>
                </c:pt>
                <c:pt idx="2">
                  <c:v>0.5</c:v>
                </c:pt>
                <c:pt idx="3">
                  <c:v>1163.5</c:v>
                </c:pt>
                <c:pt idx="4">
                  <c:v>1240</c:v>
                </c:pt>
                <c:pt idx="5">
                  <c:v>1400.5</c:v>
                </c:pt>
                <c:pt idx="6">
                  <c:v>1419</c:v>
                </c:pt>
                <c:pt idx="7">
                  <c:v>1428.5</c:v>
                </c:pt>
                <c:pt idx="8">
                  <c:v>1433</c:v>
                </c:pt>
                <c:pt idx="9">
                  <c:v>1903</c:v>
                </c:pt>
                <c:pt idx="10">
                  <c:v>1935.5</c:v>
                </c:pt>
                <c:pt idx="11">
                  <c:v>1954</c:v>
                </c:pt>
                <c:pt idx="12">
                  <c:v>2586.5</c:v>
                </c:pt>
                <c:pt idx="13">
                  <c:v>2596</c:v>
                </c:pt>
                <c:pt idx="14">
                  <c:v>2600.5</c:v>
                </c:pt>
                <c:pt idx="15">
                  <c:v>3023.5</c:v>
                </c:pt>
                <c:pt idx="16">
                  <c:v>3089</c:v>
                </c:pt>
                <c:pt idx="17">
                  <c:v>3507.5</c:v>
                </c:pt>
                <c:pt idx="18">
                  <c:v>3731</c:v>
                </c:pt>
                <c:pt idx="19">
                  <c:v>3800.5</c:v>
                </c:pt>
                <c:pt idx="20">
                  <c:v>4733</c:v>
                </c:pt>
                <c:pt idx="21">
                  <c:v>4889</c:v>
                </c:pt>
                <c:pt idx="22">
                  <c:v>4977.5</c:v>
                </c:pt>
                <c:pt idx="23">
                  <c:v>5391.5</c:v>
                </c:pt>
                <c:pt idx="24">
                  <c:v>5410</c:v>
                </c:pt>
                <c:pt idx="25">
                  <c:v>5414.5</c:v>
                </c:pt>
                <c:pt idx="26">
                  <c:v>6335.5</c:v>
                </c:pt>
                <c:pt idx="27">
                  <c:v>6559</c:v>
                </c:pt>
                <c:pt idx="28">
                  <c:v>6731</c:v>
                </c:pt>
                <c:pt idx="29">
                  <c:v>6773</c:v>
                </c:pt>
                <c:pt idx="30">
                  <c:v>6775</c:v>
                </c:pt>
                <c:pt idx="31">
                  <c:v>13162</c:v>
                </c:pt>
                <c:pt idx="32">
                  <c:v>13343</c:v>
                </c:pt>
                <c:pt idx="33">
                  <c:v>13543</c:v>
                </c:pt>
                <c:pt idx="34">
                  <c:v>13545</c:v>
                </c:pt>
                <c:pt idx="35">
                  <c:v>13568</c:v>
                </c:pt>
                <c:pt idx="36">
                  <c:v>13568.5</c:v>
                </c:pt>
                <c:pt idx="37">
                  <c:v>13591</c:v>
                </c:pt>
                <c:pt idx="38">
                  <c:v>13591.5</c:v>
                </c:pt>
                <c:pt idx="39">
                  <c:v>13798.5</c:v>
                </c:pt>
                <c:pt idx="40">
                  <c:v>13801</c:v>
                </c:pt>
                <c:pt idx="41">
                  <c:v>14508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  <c:pt idx="0">
                  <c:v>6.190000000060536E-2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49-4237-95D2-5E5032F6DF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4">
                    <c:v>0</c:v>
                  </c:pt>
                  <c:pt idx="41">
                    <c:v>3.0000000000000001E-3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4">
                    <c:v>0</c:v>
                  </c:pt>
                  <c:pt idx="4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-1135</c:v>
                </c:pt>
                <c:pt idx="1">
                  <c:v>-1134.5</c:v>
                </c:pt>
                <c:pt idx="2">
                  <c:v>0.5</c:v>
                </c:pt>
                <c:pt idx="3">
                  <c:v>1163.5</c:v>
                </c:pt>
                <c:pt idx="4">
                  <c:v>1240</c:v>
                </c:pt>
                <c:pt idx="5">
                  <c:v>1400.5</c:v>
                </c:pt>
                <c:pt idx="6">
                  <c:v>1419</c:v>
                </c:pt>
                <c:pt idx="7">
                  <c:v>1428.5</c:v>
                </c:pt>
                <c:pt idx="8">
                  <c:v>1433</c:v>
                </c:pt>
                <c:pt idx="9">
                  <c:v>1903</c:v>
                </c:pt>
                <c:pt idx="10">
                  <c:v>1935.5</c:v>
                </c:pt>
                <c:pt idx="11">
                  <c:v>1954</c:v>
                </c:pt>
                <c:pt idx="12">
                  <c:v>2586.5</c:v>
                </c:pt>
                <c:pt idx="13">
                  <c:v>2596</c:v>
                </c:pt>
                <c:pt idx="14">
                  <c:v>2600.5</c:v>
                </c:pt>
                <c:pt idx="15">
                  <c:v>3023.5</c:v>
                </c:pt>
                <c:pt idx="16">
                  <c:v>3089</c:v>
                </c:pt>
                <c:pt idx="17">
                  <c:v>3507.5</c:v>
                </c:pt>
                <c:pt idx="18">
                  <c:v>3731</c:v>
                </c:pt>
                <c:pt idx="19">
                  <c:v>3800.5</c:v>
                </c:pt>
                <c:pt idx="20">
                  <c:v>4733</c:v>
                </c:pt>
                <c:pt idx="21">
                  <c:v>4889</c:v>
                </c:pt>
                <c:pt idx="22">
                  <c:v>4977.5</c:v>
                </c:pt>
                <c:pt idx="23">
                  <c:v>5391.5</c:v>
                </c:pt>
                <c:pt idx="24">
                  <c:v>5410</c:v>
                </c:pt>
                <c:pt idx="25">
                  <c:v>5414.5</c:v>
                </c:pt>
                <c:pt idx="26">
                  <c:v>6335.5</c:v>
                </c:pt>
                <c:pt idx="27">
                  <c:v>6559</c:v>
                </c:pt>
                <c:pt idx="28">
                  <c:v>6731</c:v>
                </c:pt>
                <c:pt idx="29">
                  <c:v>6773</c:v>
                </c:pt>
                <c:pt idx="30">
                  <c:v>6775</c:v>
                </c:pt>
                <c:pt idx="31">
                  <c:v>13162</c:v>
                </c:pt>
                <c:pt idx="32">
                  <c:v>13343</c:v>
                </c:pt>
                <c:pt idx="33">
                  <c:v>13543</c:v>
                </c:pt>
                <c:pt idx="34">
                  <c:v>13545</c:v>
                </c:pt>
                <c:pt idx="35">
                  <c:v>13568</c:v>
                </c:pt>
                <c:pt idx="36">
                  <c:v>13568.5</c:v>
                </c:pt>
                <c:pt idx="37">
                  <c:v>13591</c:v>
                </c:pt>
                <c:pt idx="38">
                  <c:v>13591.5</c:v>
                </c:pt>
                <c:pt idx="39">
                  <c:v>13798.5</c:v>
                </c:pt>
                <c:pt idx="40">
                  <c:v>13801</c:v>
                </c:pt>
                <c:pt idx="41">
                  <c:v>14508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4">
                  <c:v>6.4000000020314474E-3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49-4237-95D2-5E5032F6DF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4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-1135</c:v>
                </c:pt>
                <c:pt idx="1">
                  <c:v>-1134.5</c:v>
                </c:pt>
                <c:pt idx="2">
                  <c:v>0.5</c:v>
                </c:pt>
                <c:pt idx="3">
                  <c:v>1163.5</c:v>
                </c:pt>
                <c:pt idx="4">
                  <c:v>1240</c:v>
                </c:pt>
                <c:pt idx="5">
                  <c:v>1400.5</c:v>
                </c:pt>
                <c:pt idx="6">
                  <c:v>1419</c:v>
                </c:pt>
                <c:pt idx="7">
                  <c:v>1428.5</c:v>
                </c:pt>
                <c:pt idx="8">
                  <c:v>1433</c:v>
                </c:pt>
                <c:pt idx="9">
                  <c:v>1903</c:v>
                </c:pt>
                <c:pt idx="10">
                  <c:v>1935.5</c:v>
                </c:pt>
                <c:pt idx="11">
                  <c:v>1954</c:v>
                </c:pt>
                <c:pt idx="12">
                  <c:v>2586.5</c:v>
                </c:pt>
                <c:pt idx="13">
                  <c:v>2596</c:v>
                </c:pt>
                <c:pt idx="14">
                  <c:v>2600.5</c:v>
                </c:pt>
                <c:pt idx="15">
                  <c:v>3023.5</c:v>
                </c:pt>
                <c:pt idx="16">
                  <c:v>3089</c:v>
                </c:pt>
                <c:pt idx="17">
                  <c:v>3507.5</c:v>
                </c:pt>
                <c:pt idx="18">
                  <c:v>3731</c:v>
                </c:pt>
                <c:pt idx="19">
                  <c:v>3800.5</c:v>
                </c:pt>
                <c:pt idx="20">
                  <c:v>4733</c:v>
                </c:pt>
                <c:pt idx="21">
                  <c:v>4889</c:v>
                </c:pt>
                <c:pt idx="22">
                  <c:v>4977.5</c:v>
                </c:pt>
                <c:pt idx="23">
                  <c:v>5391.5</c:v>
                </c:pt>
                <c:pt idx="24">
                  <c:v>5410</c:v>
                </c:pt>
                <c:pt idx="25">
                  <c:v>5414.5</c:v>
                </c:pt>
                <c:pt idx="26">
                  <c:v>6335.5</c:v>
                </c:pt>
                <c:pt idx="27">
                  <c:v>6559</c:v>
                </c:pt>
                <c:pt idx="28">
                  <c:v>6731</c:v>
                </c:pt>
                <c:pt idx="29">
                  <c:v>6773</c:v>
                </c:pt>
                <c:pt idx="30">
                  <c:v>6775</c:v>
                </c:pt>
                <c:pt idx="31">
                  <c:v>13162</c:v>
                </c:pt>
                <c:pt idx="32">
                  <c:v>13343</c:v>
                </c:pt>
                <c:pt idx="33">
                  <c:v>13543</c:v>
                </c:pt>
                <c:pt idx="34">
                  <c:v>13545</c:v>
                </c:pt>
                <c:pt idx="35">
                  <c:v>13568</c:v>
                </c:pt>
                <c:pt idx="36">
                  <c:v>13568.5</c:v>
                </c:pt>
                <c:pt idx="37">
                  <c:v>13591</c:v>
                </c:pt>
                <c:pt idx="38">
                  <c:v>13591.5</c:v>
                </c:pt>
                <c:pt idx="39">
                  <c:v>13798.5</c:v>
                </c:pt>
                <c:pt idx="40">
                  <c:v>13801</c:v>
                </c:pt>
                <c:pt idx="41">
                  <c:v>14508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41">
                  <c:v>-0.19492000000172993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49-4237-95D2-5E5032F6DF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4">
                    <c:v>0</c:v>
                  </c:pt>
                  <c:pt idx="41">
                    <c:v>3.0000000000000001E-3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4">
                    <c:v>0</c:v>
                  </c:pt>
                  <c:pt idx="4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-1135</c:v>
                </c:pt>
                <c:pt idx="1">
                  <c:v>-1134.5</c:v>
                </c:pt>
                <c:pt idx="2">
                  <c:v>0.5</c:v>
                </c:pt>
                <c:pt idx="3">
                  <c:v>1163.5</c:v>
                </c:pt>
                <c:pt idx="4">
                  <c:v>1240</c:v>
                </c:pt>
                <c:pt idx="5">
                  <c:v>1400.5</c:v>
                </c:pt>
                <c:pt idx="6">
                  <c:v>1419</c:v>
                </c:pt>
                <c:pt idx="7">
                  <c:v>1428.5</c:v>
                </c:pt>
                <c:pt idx="8">
                  <c:v>1433</c:v>
                </c:pt>
                <c:pt idx="9">
                  <c:v>1903</c:v>
                </c:pt>
                <c:pt idx="10">
                  <c:v>1935.5</c:v>
                </c:pt>
                <c:pt idx="11">
                  <c:v>1954</c:v>
                </c:pt>
                <c:pt idx="12">
                  <c:v>2586.5</c:v>
                </c:pt>
                <c:pt idx="13">
                  <c:v>2596</c:v>
                </c:pt>
                <c:pt idx="14">
                  <c:v>2600.5</c:v>
                </c:pt>
                <c:pt idx="15">
                  <c:v>3023.5</c:v>
                </c:pt>
                <c:pt idx="16">
                  <c:v>3089</c:v>
                </c:pt>
                <c:pt idx="17">
                  <c:v>3507.5</c:v>
                </c:pt>
                <c:pt idx="18">
                  <c:v>3731</c:v>
                </c:pt>
                <c:pt idx="19">
                  <c:v>3800.5</c:v>
                </c:pt>
                <c:pt idx="20">
                  <c:v>4733</c:v>
                </c:pt>
                <c:pt idx="21">
                  <c:v>4889</c:v>
                </c:pt>
                <c:pt idx="22">
                  <c:v>4977.5</c:v>
                </c:pt>
                <c:pt idx="23">
                  <c:v>5391.5</c:v>
                </c:pt>
                <c:pt idx="24">
                  <c:v>5410</c:v>
                </c:pt>
                <c:pt idx="25">
                  <c:v>5414.5</c:v>
                </c:pt>
                <c:pt idx="26">
                  <c:v>6335.5</c:v>
                </c:pt>
                <c:pt idx="27">
                  <c:v>6559</c:v>
                </c:pt>
                <c:pt idx="28">
                  <c:v>6731</c:v>
                </c:pt>
                <c:pt idx="29">
                  <c:v>6773</c:v>
                </c:pt>
                <c:pt idx="30">
                  <c:v>6775</c:v>
                </c:pt>
                <c:pt idx="31">
                  <c:v>13162</c:v>
                </c:pt>
                <c:pt idx="32">
                  <c:v>13343</c:v>
                </c:pt>
                <c:pt idx="33">
                  <c:v>13543</c:v>
                </c:pt>
                <c:pt idx="34">
                  <c:v>13545</c:v>
                </c:pt>
                <c:pt idx="35">
                  <c:v>13568</c:v>
                </c:pt>
                <c:pt idx="36">
                  <c:v>13568.5</c:v>
                </c:pt>
                <c:pt idx="37">
                  <c:v>13591</c:v>
                </c:pt>
                <c:pt idx="38">
                  <c:v>13591.5</c:v>
                </c:pt>
                <c:pt idx="39">
                  <c:v>13798.5</c:v>
                </c:pt>
                <c:pt idx="40">
                  <c:v>13801</c:v>
                </c:pt>
                <c:pt idx="41">
                  <c:v>14508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1">
                  <c:v>5.2030000002559973E-2</c:v>
                </c:pt>
                <c:pt idx="2">
                  <c:v>1.3000000399188139E-4</c:v>
                </c:pt>
                <c:pt idx="3">
                  <c:v>1.5510000001086155E-2</c:v>
                </c:pt>
                <c:pt idx="5">
                  <c:v>1.0130000002391171E-2</c:v>
                </c:pt>
                <c:pt idx="6">
                  <c:v>4.2940000003000023E-2</c:v>
                </c:pt>
                <c:pt idx="7">
                  <c:v>0.13441000000239001</c:v>
                </c:pt>
                <c:pt idx="8">
                  <c:v>3.0580000002373708E-2</c:v>
                </c:pt>
                <c:pt idx="9">
                  <c:v>3.0780000000959262E-2</c:v>
                </c:pt>
                <c:pt idx="10">
                  <c:v>9.0230000001611188E-2</c:v>
                </c:pt>
                <c:pt idx="11">
                  <c:v>-2.9599999979836866E-3</c:v>
                </c:pt>
                <c:pt idx="12">
                  <c:v>2.1490000002813758E-2</c:v>
                </c:pt>
                <c:pt idx="13">
                  <c:v>-2.0039999999426072E-2</c:v>
                </c:pt>
                <c:pt idx="14">
                  <c:v>-4.0870000000722939E-2</c:v>
                </c:pt>
                <c:pt idx="15">
                  <c:v>-0.12488999999550288</c:v>
                </c:pt>
                <c:pt idx="16">
                  <c:v>5.81400000010035E-2</c:v>
                </c:pt>
                <c:pt idx="17">
                  <c:v>-8.0049999996845145E-2</c:v>
                </c:pt>
                <c:pt idx="18">
                  <c:v>5.9059999999590218E-2</c:v>
                </c:pt>
                <c:pt idx="19">
                  <c:v>-3.9870000000519212E-2</c:v>
                </c:pt>
                <c:pt idx="20">
                  <c:v>-0.10641999999643303</c:v>
                </c:pt>
                <c:pt idx="21">
                  <c:v>-0.10386000000289641</c:v>
                </c:pt>
                <c:pt idx="22">
                  <c:v>5.9150000000954606E-2</c:v>
                </c:pt>
                <c:pt idx="23">
                  <c:v>5.7790000006207265E-2</c:v>
                </c:pt>
                <c:pt idx="24">
                  <c:v>-3.0400000003282912E-2</c:v>
                </c:pt>
                <c:pt idx="25">
                  <c:v>-2.7229999999690335E-2</c:v>
                </c:pt>
                <c:pt idx="26">
                  <c:v>-0.12277000000176486</c:v>
                </c:pt>
                <c:pt idx="27">
                  <c:v>4.6340000000782311E-2</c:v>
                </c:pt>
                <c:pt idx="28">
                  <c:v>-0.15293999999994412</c:v>
                </c:pt>
                <c:pt idx="29">
                  <c:v>1.5980000003764872E-2</c:v>
                </c:pt>
                <c:pt idx="30">
                  <c:v>-8.5500000001047738E-2</c:v>
                </c:pt>
                <c:pt idx="32">
                  <c:v>-9.3819999994593672E-2</c:v>
                </c:pt>
                <c:pt idx="33">
                  <c:v>-0.15881999999692198</c:v>
                </c:pt>
                <c:pt idx="34">
                  <c:v>-0.16429999999672873</c:v>
                </c:pt>
                <c:pt idx="36">
                  <c:v>-0.16618999999627704</c:v>
                </c:pt>
                <c:pt idx="38">
                  <c:v>-0.16020999999454943</c:v>
                </c:pt>
                <c:pt idx="39">
                  <c:v>-0.15739000000030501</c:v>
                </c:pt>
                <c:pt idx="40">
                  <c:v>-0.17873999999574153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49-4237-95D2-5E5032F6DF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4">
                    <c:v>0</c:v>
                  </c:pt>
                  <c:pt idx="41">
                    <c:v>3.0000000000000001E-3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4">
                    <c:v>0</c:v>
                  </c:pt>
                  <c:pt idx="4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-1135</c:v>
                </c:pt>
                <c:pt idx="1">
                  <c:v>-1134.5</c:v>
                </c:pt>
                <c:pt idx="2">
                  <c:v>0.5</c:v>
                </c:pt>
                <c:pt idx="3">
                  <c:v>1163.5</c:v>
                </c:pt>
                <c:pt idx="4">
                  <c:v>1240</c:v>
                </c:pt>
                <c:pt idx="5">
                  <c:v>1400.5</c:v>
                </c:pt>
                <c:pt idx="6">
                  <c:v>1419</c:v>
                </c:pt>
                <c:pt idx="7">
                  <c:v>1428.5</c:v>
                </c:pt>
                <c:pt idx="8">
                  <c:v>1433</c:v>
                </c:pt>
                <c:pt idx="9">
                  <c:v>1903</c:v>
                </c:pt>
                <c:pt idx="10">
                  <c:v>1935.5</c:v>
                </c:pt>
                <c:pt idx="11">
                  <c:v>1954</c:v>
                </c:pt>
                <c:pt idx="12">
                  <c:v>2586.5</c:v>
                </c:pt>
                <c:pt idx="13">
                  <c:v>2596</c:v>
                </c:pt>
                <c:pt idx="14">
                  <c:v>2600.5</c:v>
                </c:pt>
                <c:pt idx="15">
                  <c:v>3023.5</c:v>
                </c:pt>
                <c:pt idx="16">
                  <c:v>3089</c:v>
                </c:pt>
                <c:pt idx="17">
                  <c:v>3507.5</c:v>
                </c:pt>
                <c:pt idx="18">
                  <c:v>3731</c:v>
                </c:pt>
                <c:pt idx="19">
                  <c:v>3800.5</c:v>
                </c:pt>
                <c:pt idx="20">
                  <c:v>4733</c:v>
                </c:pt>
                <c:pt idx="21">
                  <c:v>4889</c:v>
                </c:pt>
                <c:pt idx="22">
                  <c:v>4977.5</c:v>
                </c:pt>
                <c:pt idx="23">
                  <c:v>5391.5</c:v>
                </c:pt>
                <c:pt idx="24">
                  <c:v>5410</c:v>
                </c:pt>
                <c:pt idx="25">
                  <c:v>5414.5</c:v>
                </c:pt>
                <c:pt idx="26">
                  <c:v>6335.5</c:v>
                </c:pt>
                <c:pt idx="27">
                  <c:v>6559</c:v>
                </c:pt>
                <c:pt idx="28">
                  <c:v>6731</c:v>
                </c:pt>
                <c:pt idx="29">
                  <c:v>6773</c:v>
                </c:pt>
                <c:pt idx="30">
                  <c:v>6775</c:v>
                </c:pt>
                <c:pt idx="31">
                  <c:v>13162</c:v>
                </c:pt>
                <c:pt idx="32">
                  <c:v>13343</c:v>
                </c:pt>
                <c:pt idx="33">
                  <c:v>13543</c:v>
                </c:pt>
                <c:pt idx="34">
                  <c:v>13545</c:v>
                </c:pt>
                <c:pt idx="35">
                  <c:v>13568</c:v>
                </c:pt>
                <c:pt idx="36">
                  <c:v>13568.5</c:v>
                </c:pt>
                <c:pt idx="37">
                  <c:v>13591</c:v>
                </c:pt>
                <c:pt idx="38">
                  <c:v>13591.5</c:v>
                </c:pt>
                <c:pt idx="39">
                  <c:v>13798.5</c:v>
                </c:pt>
                <c:pt idx="40">
                  <c:v>13801</c:v>
                </c:pt>
                <c:pt idx="41">
                  <c:v>14508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49-4237-95D2-5E5032F6DF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4">
                    <c:v>0</c:v>
                  </c:pt>
                  <c:pt idx="41">
                    <c:v>3.0000000000000001E-3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4">
                    <c:v>0</c:v>
                  </c:pt>
                  <c:pt idx="4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-1135</c:v>
                </c:pt>
                <c:pt idx="1">
                  <c:v>-1134.5</c:v>
                </c:pt>
                <c:pt idx="2">
                  <c:v>0.5</c:v>
                </c:pt>
                <c:pt idx="3">
                  <c:v>1163.5</c:v>
                </c:pt>
                <c:pt idx="4">
                  <c:v>1240</c:v>
                </c:pt>
                <c:pt idx="5">
                  <c:v>1400.5</c:v>
                </c:pt>
                <c:pt idx="6">
                  <c:v>1419</c:v>
                </c:pt>
                <c:pt idx="7">
                  <c:v>1428.5</c:v>
                </c:pt>
                <c:pt idx="8">
                  <c:v>1433</c:v>
                </c:pt>
                <c:pt idx="9">
                  <c:v>1903</c:v>
                </c:pt>
                <c:pt idx="10">
                  <c:v>1935.5</c:v>
                </c:pt>
                <c:pt idx="11">
                  <c:v>1954</c:v>
                </c:pt>
                <c:pt idx="12">
                  <c:v>2586.5</c:v>
                </c:pt>
                <c:pt idx="13">
                  <c:v>2596</c:v>
                </c:pt>
                <c:pt idx="14">
                  <c:v>2600.5</c:v>
                </c:pt>
                <c:pt idx="15">
                  <c:v>3023.5</c:v>
                </c:pt>
                <c:pt idx="16">
                  <c:v>3089</c:v>
                </c:pt>
                <c:pt idx="17">
                  <c:v>3507.5</c:v>
                </c:pt>
                <c:pt idx="18">
                  <c:v>3731</c:v>
                </c:pt>
                <c:pt idx="19">
                  <c:v>3800.5</c:v>
                </c:pt>
                <c:pt idx="20">
                  <c:v>4733</c:v>
                </c:pt>
                <c:pt idx="21">
                  <c:v>4889</c:v>
                </c:pt>
                <c:pt idx="22">
                  <c:v>4977.5</c:v>
                </c:pt>
                <c:pt idx="23">
                  <c:v>5391.5</c:v>
                </c:pt>
                <c:pt idx="24">
                  <c:v>5410</c:v>
                </c:pt>
                <c:pt idx="25">
                  <c:v>5414.5</c:v>
                </c:pt>
                <c:pt idx="26">
                  <c:v>6335.5</c:v>
                </c:pt>
                <c:pt idx="27">
                  <c:v>6559</c:v>
                </c:pt>
                <c:pt idx="28">
                  <c:v>6731</c:v>
                </c:pt>
                <c:pt idx="29">
                  <c:v>6773</c:v>
                </c:pt>
                <c:pt idx="30">
                  <c:v>6775</c:v>
                </c:pt>
                <c:pt idx="31">
                  <c:v>13162</c:v>
                </c:pt>
                <c:pt idx="32">
                  <c:v>13343</c:v>
                </c:pt>
                <c:pt idx="33">
                  <c:v>13543</c:v>
                </c:pt>
                <c:pt idx="34">
                  <c:v>13545</c:v>
                </c:pt>
                <c:pt idx="35">
                  <c:v>13568</c:v>
                </c:pt>
                <c:pt idx="36">
                  <c:v>13568.5</c:v>
                </c:pt>
                <c:pt idx="37">
                  <c:v>13591</c:v>
                </c:pt>
                <c:pt idx="38">
                  <c:v>13591.5</c:v>
                </c:pt>
                <c:pt idx="39">
                  <c:v>13798.5</c:v>
                </c:pt>
                <c:pt idx="40">
                  <c:v>13801</c:v>
                </c:pt>
                <c:pt idx="41">
                  <c:v>14508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49-4237-95D2-5E5032F6DF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4">
                    <c:v>0</c:v>
                  </c:pt>
                  <c:pt idx="41">
                    <c:v>3.0000000000000001E-3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4">
                    <c:v>0</c:v>
                  </c:pt>
                  <c:pt idx="4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-1135</c:v>
                </c:pt>
                <c:pt idx="1">
                  <c:v>-1134.5</c:v>
                </c:pt>
                <c:pt idx="2">
                  <c:v>0.5</c:v>
                </c:pt>
                <c:pt idx="3">
                  <c:v>1163.5</c:v>
                </c:pt>
                <c:pt idx="4">
                  <c:v>1240</c:v>
                </c:pt>
                <c:pt idx="5">
                  <c:v>1400.5</c:v>
                </c:pt>
                <c:pt idx="6">
                  <c:v>1419</c:v>
                </c:pt>
                <c:pt idx="7">
                  <c:v>1428.5</c:v>
                </c:pt>
                <c:pt idx="8">
                  <c:v>1433</c:v>
                </c:pt>
                <c:pt idx="9">
                  <c:v>1903</c:v>
                </c:pt>
                <c:pt idx="10">
                  <c:v>1935.5</c:v>
                </c:pt>
                <c:pt idx="11">
                  <c:v>1954</c:v>
                </c:pt>
                <c:pt idx="12">
                  <c:v>2586.5</c:v>
                </c:pt>
                <c:pt idx="13">
                  <c:v>2596</c:v>
                </c:pt>
                <c:pt idx="14">
                  <c:v>2600.5</c:v>
                </c:pt>
                <c:pt idx="15">
                  <c:v>3023.5</c:v>
                </c:pt>
                <c:pt idx="16">
                  <c:v>3089</c:v>
                </c:pt>
                <c:pt idx="17">
                  <c:v>3507.5</c:v>
                </c:pt>
                <c:pt idx="18">
                  <c:v>3731</c:v>
                </c:pt>
                <c:pt idx="19">
                  <c:v>3800.5</c:v>
                </c:pt>
                <c:pt idx="20">
                  <c:v>4733</c:v>
                </c:pt>
                <c:pt idx="21">
                  <c:v>4889</c:v>
                </c:pt>
                <c:pt idx="22">
                  <c:v>4977.5</c:v>
                </c:pt>
                <c:pt idx="23">
                  <c:v>5391.5</c:v>
                </c:pt>
                <c:pt idx="24">
                  <c:v>5410</c:v>
                </c:pt>
                <c:pt idx="25">
                  <c:v>5414.5</c:v>
                </c:pt>
                <c:pt idx="26">
                  <c:v>6335.5</c:v>
                </c:pt>
                <c:pt idx="27">
                  <c:v>6559</c:v>
                </c:pt>
                <c:pt idx="28">
                  <c:v>6731</c:v>
                </c:pt>
                <c:pt idx="29">
                  <c:v>6773</c:v>
                </c:pt>
                <c:pt idx="30">
                  <c:v>6775</c:v>
                </c:pt>
                <c:pt idx="31">
                  <c:v>13162</c:v>
                </c:pt>
                <c:pt idx="32">
                  <c:v>13343</c:v>
                </c:pt>
                <c:pt idx="33">
                  <c:v>13543</c:v>
                </c:pt>
                <c:pt idx="34">
                  <c:v>13545</c:v>
                </c:pt>
                <c:pt idx="35">
                  <c:v>13568</c:v>
                </c:pt>
                <c:pt idx="36">
                  <c:v>13568.5</c:v>
                </c:pt>
                <c:pt idx="37">
                  <c:v>13591</c:v>
                </c:pt>
                <c:pt idx="38">
                  <c:v>13591.5</c:v>
                </c:pt>
                <c:pt idx="39">
                  <c:v>13798.5</c:v>
                </c:pt>
                <c:pt idx="40">
                  <c:v>13801</c:v>
                </c:pt>
                <c:pt idx="41">
                  <c:v>14508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49-4237-95D2-5E5032F6DF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-1135</c:v>
                </c:pt>
                <c:pt idx="1">
                  <c:v>-1134.5</c:v>
                </c:pt>
                <c:pt idx="2">
                  <c:v>0.5</c:v>
                </c:pt>
                <c:pt idx="3">
                  <c:v>1163.5</c:v>
                </c:pt>
                <c:pt idx="4">
                  <c:v>1240</c:v>
                </c:pt>
                <c:pt idx="5">
                  <c:v>1400.5</c:v>
                </c:pt>
                <c:pt idx="6">
                  <c:v>1419</c:v>
                </c:pt>
                <c:pt idx="7">
                  <c:v>1428.5</c:v>
                </c:pt>
                <c:pt idx="8">
                  <c:v>1433</c:v>
                </c:pt>
                <c:pt idx="9">
                  <c:v>1903</c:v>
                </c:pt>
                <c:pt idx="10">
                  <c:v>1935.5</c:v>
                </c:pt>
                <c:pt idx="11">
                  <c:v>1954</c:v>
                </c:pt>
                <c:pt idx="12">
                  <c:v>2586.5</c:v>
                </c:pt>
                <c:pt idx="13">
                  <c:v>2596</c:v>
                </c:pt>
                <c:pt idx="14">
                  <c:v>2600.5</c:v>
                </c:pt>
                <c:pt idx="15">
                  <c:v>3023.5</c:v>
                </c:pt>
                <c:pt idx="16">
                  <c:v>3089</c:v>
                </c:pt>
                <c:pt idx="17">
                  <c:v>3507.5</c:v>
                </c:pt>
                <c:pt idx="18">
                  <c:v>3731</c:v>
                </c:pt>
                <c:pt idx="19">
                  <c:v>3800.5</c:v>
                </c:pt>
                <c:pt idx="20">
                  <c:v>4733</c:v>
                </c:pt>
                <c:pt idx="21">
                  <c:v>4889</c:v>
                </c:pt>
                <c:pt idx="22">
                  <c:v>4977.5</c:v>
                </c:pt>
                <c:pt idx="23">
                  <c:v>5391.5</c:v>
                </c:pt>
                <c:pt idx="24">
                  <c:v>5410</c:v>
                </c:pt>
                <c:pt idx="25">
                  <c:v>5414.5</c:v>
                </c:pt>
                <c:pt idx="26">
                  <c:v>6335.5</c:v>
                </c:pt>
                <c:pt idx="27">
                  <c:v>6559</c:v>
                </c:pt>
                <c:pt idx="28">
                  <c:v>6731</c:v>
                </c:pt>
                <c:pt idx="29">
                  <c:v>6773</c:v>
                </c:pt>
                <c:pt idx="30">
                  <c:v>6775</c:v>
                </c:pt>
                <c:pt idx="31">
                  <c:v>13162</c:v>
                </c:pt>
                <c:pt idx="32">
                  <c:v>13343</c:v>
                </c:pt>
                <c:pt idx="33">
                  <c:v>13543</c:v>
                </c:pt>
                <c:pt idx="34">
                  <c:v>13545</c:v>
                </c:pt>
                <c:pt idx="35">
                  <c:v>13568</c:v>
                </c:pt>
                <c:pt idx="36">
                  <c:v>13568.5</c:v>
                </c:pt>
                <c:pt idx="37">
                  <c:v>13591</c:v>
                </c:pt>
                <c:pt idx="38">
                  <c:v>13591.5</c:v>
                </c:pt>
                <c:pt idx="39">
                  <c:v>13798.5</c:v>
                </c:pt>
                <c:pt idx="40">
                  <c:v>13801</c:v>
                </c:pt>
                <c:pt idx="41">
                  <c:v>14508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6.01184138462698E-2</c:v>
                </c:pt>
                <c:pt idx="1">
                  <c:v>6.0111019166335156E-2</c:v>
                </c:pt>
                <c:pt idx="2">
                  <c:v>4.3325095714671587E-2</c:v>
                </c:pt>
                <c:pt idx="3">
                  <c:v>2.6125070186667418E-2</c:v>
                </c:pt>
                <c:pt idx="4">
                  <c:v>2.4993684156665426E-2</c:v>
                </c:pt>
                <c:pt idx="5">
                  <c:v>2.2619991897641634E-2</c:v>
                </c:pt>
                <c:pt idx="6">
                  <c:v>2.2346388740059453E-2</c:v>
                </c:pt>
                <c:pt idx="7">
                  <c:v>2.2205889821301034E-2</c:v>
                </c:pt>
                <c:pt idx="8">
                  <c:v>2.2139337701889153E-2</c:v>
                </c:pt>
                <c:pt idx="9">
                  <c:v>1.5188338563314814E-2</c:v>
                </c:pt>
                <c:pt idx="10">
                  <c:v>1.4707684367562333E-2</c:v>
                </c:pt>
                <c:pt idx="11">
                  <c:v>1.4434081209980149E-2</c:v>
                </c:pt>
                <c:pt idx="12">
                  <c:v>5.0798110926434034E-3</c:v>
                </c:pt>
                <c:pt idx="13">
                  <c:v>4.9393121738849841E-3</c:v>
                </c:pt>
                <c:pt idx="14">
                  <c:v>4.8727600544731034E-3</c:v>
                </c:pt>
                <c:pt idx="15">
                  <c:v>-1.3831391702438037E-3</c:v>
                </c:pt>
                <c:pt idx="16">
                  <c:v>-2.3518422416834162E-3</c:v>
                </c:pt>
                <c:pt idx="17">
                  <c:v>-8.5411893469884426E-3</c:v>
                </c:pt>
                <c:pt idx="18">
                  <c:v>-1.1846611277778578E-2</c:v>
                </c:pt>
                <c:pt idx="19">
                  <c:v>-1.287447178869542E-2</c:v>
                </c:pt>
                <c:pt idx="20">
                  <c:v>-2.6665549866824304E-2</c:v>
                </c:pt>
                <c:pt idx="21">
                  <c:v>-2.8972690006436208E-2</c:v>
                </c:pt>
                <c:pt idx="22">
                  <c:v>-3.0281548354869889E-2</c:v>
                </c:pt>
                <c:pt idx="23">
                  <c:v>-3.6404343340763035E-2</c:v>
                </c:pt>
                <c:pt idx="24">
                  <c:v>-3.6677946498345215E-2</c:v>
                </c:pt>
                <c:pt idx="25">
                  <c:v>-3.6744498617757096E-2</c:v>
                </c:pt>
                <c:pt idx="26">
                  <c:v>-5.0365499057388935E-2</c:v>
                </c:pt>
                <c:pt idx="27">
                  <c:v>-5.3670920988179077E-2</c:v>
                </c:pt>
                <c:pt idx="28">
                  <c:v>-5.62146908856999E-2</c:v>
                </c:pt>
                <c:pt idx="29">
                  <c:v>-5.68358440002108E-2</c:v>
                </c:pt>
                <c:pt idx="30">
                  <c:v>-5.6865422719949418E-2</c:v>
                </c:pt>
                <c:pt idx="31">
                  <c:v>-0.15132506420521391</c:v>
                </c:pt>
                <c:pt idx="32">
                  <c:v>-0.15400193834155848</c:v>
                </c:pt>
                <c:pt idx="33">
                  <c:v>-0.15695981031541992</c:v>
                </c:pt>
                <c:pt idx="34">
                  <c:v>-0.15698938903515852</c:v>
                </c:pt>
                <c:pt idx="35">
                  <c:v>-0.1573295443121526</c:v>
                </c:pt>
                <c:pt idx="36">
                  <c:v>-0.15733693899208726</c:v>
                </c:pt>
                <c:pt idx="37">
                  <c:v>-0.15766969958914664</c:v>
                </c:pt>
                <c:pt idx="38">
                  <c:v>-0.1576770942690813</c:v>
                </c:pt>
                <c:pt idx="39">
                  <c:v>-0.16073849176202787</c:v>
                </c:pt>
                <c:pt idx="40">
                  <c:v>-0.16077546516170116</c:v>
                </c:pt>
                <c:pt idx="41">
                  <c:v>-0.17123154258930126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49-4237-95D2-5E5032F6DFA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-1135</c:v>
                </c:pt>
                <c:pt idx="1">
                  <c:v>-1134.5</c:v>
                </c:pt>
                <c:pt idx="2">
                  <c:v>0.5</c:v>
                </c:pt>
                <c:pt idx="3">
                  <c:v>1163.5</c:v>
                </c:pt>
                <c:pt idx="4">
                  <c:v>1240</c:v>
                </c:pt>
                <c:pt idx="5">
                  <c:v>1400.5</c:v>
                </c:pt>
                <c:pt idx="6">
                  <c:v>1419</c:v>
                </c:pt>
                <c:pt idx="7">
                  <c:v>1428.5</c:v>
                </c:pt>
                <c:pt idx="8">
                  <c:v>1433</c:v>
                </c:pt>
                <c:pt idx="9">
                  <c:v>1903</c:v>
                </c:pt>
                <c:pt idx="10">
                  <c:v>1935.5</c:v>
                </c:pt>
                <c:pt idx="11">
                  <c:v>1954</c:v>
                </c:pt>
                <c:pt idx="12">
                  <c:v>2586.5</c:v>
                </c:pt>
                <c:pt idx="13">
                  <c:v>2596</c:v>
                </c:pt>
                <c:pt idx="14">
                  <c:v>2600.5</c:v>
                </c:pt>
                <c:pt idx="15">
                  <c:v>3023.5</c:v>
                </c:pt>
                <c:pt idx="16">
                  <c:v>3089</c:v>
                </c:pt>
                <c:pt idx="17">
                  <c:v>3507.5</c:v>
                </c:pt>
                <c:pt idx="18">
                  <c:v>3731</c:v>
                </c:pt>
                <c:pt idx="19">
                  <c:v>3800.5</c:v>
                </c:pt>
                <c:pt idx="20">
                  <c:v>4733</c:v>
                </c:pt>
                <c:pt idx="21">
                  <c:v>4889</c:v>
                </c:pt>
                <c:pt idx="22">
                  <c:v>4977.5</c:v>
                </c:pt>
                <c:pt idx="23">
                  <c:v>5391.5</c:v>
                </c:pt>
                <c:pt idx="24">
                  <c:v>5410</c:v>
                </c:pt>
                <c:pt idx="25">
                  <c:v>5414.5</c:v>
                </c:pt>
                <c:pt idx="26">
                  <c:v>6335.5</c:v>
                </c:pt>
                <c:pt idx="27">
                  <c:v>6559</c:v>
                </c:pt>
                <c:pt idx="28">
                  <c:v>6731</c:v>
                </c:pt>
                <c:pt idx="29">
                  <c:v>6773</c:v>
                </c:pt>
                <c:pt idx="30">
                  <c:v>6775</c:v>
                </c:pt>
                <c:pt idx="31">
                  <c:v>13162</c:v>
                </c:pt>
                <c:pt idx="32">
                  <c:v>13343</c:v>
                </c:pt>
                <c:pt idx="33">
                  <c:v>13543</c:v>
                </c:pt>
                <c:pt idx="34">
                  <c:v>13545</c:v>
                </c:pt>
                <c:pt idx="35">
                  <c:v>13568</c:v>
                </c:pt>
                <c:pt idx="36">
                  <c:v>13568.5</c:v>
                </c:pt>
                <c:pt idx="37">
                  <c:v>13591</c:v>
                </c:pt>
                <c:pt idx="38">
                  <c:v>13591.5</c:v>
                </c:pt>
                <c:pt idx="39">
                  <c:v>13798.5</c:v>
                </c:pt>
                <c:pt idx="40">
                  <c:v>13801</c:v>
                </c:pt>
                <c:pt idx="41">
                  <c:v>14508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1">
                  <c:v>0.32912000000214903</c:v>
                </c:pt>
                <c:pt idx="35">
                  <c:v>0.24268000000301981</c:v>
                </c:pt>
                <c:pt idx="37">
                  <c:v>0.23066000000108033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49-4237-95D2-5E5032F6D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337624"/>
        <c:axId val="1"/>
      </c:scatterChart>
      <c:valAx>
        <c:axId val="538337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25820256776034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75606276747506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8337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21255349500715"/>
          <c:y val="0.91874999999999996"/>
          <c:w val="0.7845934379457917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514350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CB230F-DD2B-0F88-63B9-63BCB151C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8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172</v>
      </c>
      <c r="C1" s="3"/>
    </row>
    <row r="2" spans="1:6" s="19" customFormat="1" ht="12.95" customHeight="1">
      <c r="A2" s="19" t="s">
        <v>23</v>
      </c>
      <c r="B2" s="18" t="s">
        <v>34</v>
      </c>
    </row>
    <row r="3" spans="1:6" s="19" customFormat="1" ht="12.95" customHeight="1"/>
    <row r="4" spans="1:6" s="19" customFormat="1" ht="12.95" customHeight="1">
      <c r="A4" s="20" t="s">
        <v>0</v>
      </c>
      <c r="C4" s="21">
        <v>27397.796999999999</v>
      </c>
      <c r="D4" s="22">
        <v>1.5657399999999999</v>
      </c>
    </row>
    <row r="5" spans="1:6" s="19" customFormat="1" ht="12.95" customHeight="1">
      <c r="A5" s="23" t="s">
        <v>163</v>
      </c>
      <c r="C5" s="24">
        <v>-9.5</v>
      </c>
      <c r="D5" s="19" t="s">
        <v>164</v>
      </c>
    </row>
    <row r="6" spans="1:6" s="19" customFormat="1" ht="12.95" customHeight="1">
      <c r="A6" s="20" t="s">
        <v>1</v>
      </c>
    </row>
    <row r="7" spans="1:6" s="19" customFormat="1" ht="12.95" customHeight="1">
      <c r="A7" s="19" t="s">
        <v>2</v>
      </c>
      <c r="C7" s="19">
        <f>+C4</f>
        <v>27397.796999999999</v>
      </c>
    </row>
    <row r="8" spans="1:6" s="19" customFormat="1" ht="12.95" customHeight="1">
      <c r="A8" s="19" t="s">
        <v>3</v>
      </c>
      <c r="C8" s="19">
        <f>+D4</f>
        <v>1.5657399999999999</v>
      </c>
    </row>
    <row r="9" spans="1:6" s="19" customFormat="1" ht="12.95" customHeight="1">
      <c r="A9" s="25" t="s">
        <v>165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6" s="19" customFormat="1" ht="12.95" customHeight="1" thickBot="1">
      <c r="C10" s="29" t="s">
        <v>19</v>
      </c>
      <c r="D10" s="29" t="s">
        <v>20</v>
      </c>
    </row>
    <row r="11" spans="1:6" s="19" customFormat="1" ht="12.95" customHeight="1">
      <c r="A11" s="19" t="s">
        <v>16</v>
      </c>
      <c r="C11" s="28">
        <f ca="1">INTERCEPT(INDIRECT($D$9):G978,INDIRECT($C$9):F978)</f>
        <v>4.3332490394606238E-2</v>
      </c>
      <c r="D11" s="30"/>
    </row>
    <row r="12" spans="1:6" s="19" customFormat="1" ht="12.95" customHeight="1">
      <c r="A12" s="19" t="s">
        <v>17</v>
      </c>
      <c r="C12" s="28">
        <f ca="1">SLOPE(INDIRECT($D$9):G978,INDIRECT($C$9):F978)</f>
        <v>-1.4789359869307107E-5</v>
      </c>
      <c r="D12" s="30"/>
    </row>
    <row r="13" spans="1:6" s="19" customFormat="1" ht="12.95" customHeight="1">
      <c r="C13" s="30"/>
      <c r="D13" s="30"/>
    </row>
    <row r="14" spans="1:6" s="19" customFormat="1" ht="12.95" customHeight="1">
      <c r="C14" s="28"/>
    </row>
    <row r="15" spans="1:6" s="19" customFormat="1" ht="12.95" customHeight="1">
      <c r="A15" s="31" t="s">
        <v>18</v>
      </c>
      <c r="C15" s="32">
        <v>50113.358</v>
      </c>
      <c r="E15" s="33" t="s">
        <v>166</v>
      </c>
      <c r="F15" s="24">
        <v>1</v>
      </c>
    </row>
    <row r="16" spans="1:6" s="19" customFormat="1" ht="12.95" customHeight="1">
      <c r="A16" s="20" t="s">
        <v>4</v>
      </c>
      <c r="C16" s="19">
        <f ca="1">+$C8+C12</f>
        <v>1.5657252106401307</v>
      </c>
      <c r="E16" s="33" t="s">
        <v>167</v>
      </c>
      <c r="F16" s="34">
        <f ca="1">NOW()+15018.5+$C$5/24</f>
        <v>60360.753339814815</v>
      </c>
    </row>
    <row r="17" spans="1:21" s="19" customFormat="1" ht="12.95" customHeight="1" thickBot="1">
      <c r="A17" s="33" t="s">
        <v>33</v>
      </c>
      <c r="C17" s="19">
        <f>COUNT(C21:C2177)</f>
        <v>42</v>
      </c>
      <c r="E17" s="33" t="s">
        <v>168</v>
      </c>
      <c r="F17" s="34">
        <f ca="1">ROUND(2*(F16-$C$7)/$C$8,0)/2+F15</f>
        <v>21053.5</v>
      </c>
    </row>
    <row r="18" spans="1:21" s="19" customFormat="1" ht="12.95" customHeight="1">
      <c r="A18" s="20" t="s">
        <v>5</v>
      </c>
      <c r="C18" s="21">
        <f>+C15</f>
        <v>50113.358</v>
      </c>
      <c r="D18" s="22">
        <f ca="1">+C16</f>
        <v>1.5657252106401307</v>
      </c>
      <c r="E18" s="33" t="s">
        <v>169</v>
      </c>
      <c r="F18" s="28">
        <f ca="1">ROUND(2*(F16-$C$15)/$C$16,0)/2+F15</f>
        <v>6546</v>
      </c>
    </row>
    <row r="19" spans="1:21" s="19" customFormat="1" ht="12.95" customHeight="1" thickTop="1">
      <c r="E19" s="33" t="s">
        <v>170</v>
      </c>
      <c r="F19" s="35">
        <f ca="1">+$C$15+$C$16*F18-15018.5-$C$5/24</f>
        <v>45344.491062183632</v>
      </c>
      <c r="R19" s="19">
        <f ca="1">SUM(R21:R130)</f>
        <v>0.66063751787410507</v>
      </c>
    </row>
    <row r="20" spans="1:21" s="19" customFormat="1" ht="12.95" customHeight="1" thickBot="1">
      <c r="A20" s="29" t="s">
        <v>6</v>
      </c>
      <c r="B20" s="29" t="s">
        <v>7</v>
      </c>
      <c r="C20" s="29" t="s">
        <v>8</v>
      </c>
      <c r="D20" s="29" t="s">
        <v>13</v>
      </c>
      <c r="E20" s="29" t="s">
        <v>9</v>
      </c>
      <c r="F20" s="29" t="s">
        <v>10</v>
      </c>
      <c r="G20" s="29" t="s">
        <v>11</v>
      </c>
      <c r="H20" s="36" t="s">
        <v>32</v>
      </c>
      <c r="I20" s="36" t="s">
        <v>12</v>
      </c>
      <c r="J20" s="36" t="s">
        <v>174</v>
      </c>
      <c r="K20" s="36" t="s">
        <v>173</v>
      </c>
      <c r="L20" s="36" t="s">
        <v>37</v>
      </c>
      <c r="M20" s="36" t="s">
        <v>24</v>
      </c>
      <c r="N20" s="36" t="s">
        <v>25</v>
      </c>
      <c r="O20" s="36" t="s">
        <v>22</v>
      </c>
      <c r="P20" s="37" t="s">
        <v>21</v>
      </c>
      <c r="Q20" s="29" t="s">
        <v>15</v>
      </c>
      <c r="U20" s="38" t="s">
        <v>171</v>
      </c>
    </row>
    <row r="21" spans="1:21" s="19" customFormat="1" ht="12.95" customHeight="1">
      <c r="A21" s="19" t="s">
        <v>32</v>
      </c>
      <c r="B21" s="30"/>
      <c r="C21" s="43">
        <v>25620.743999999999</v>
      </c>
      <c r="D21" s="43"/>
      <c r="E21" s="19">
        <f t="shared" ref="E21:E62" si="0">+(C21-C$7)/C$8</f>
        <v>-1134.9604659777485</v>
      </c>
      <c r="F21" s="19">
        <f t="shared" ref="F21:F62" si="1">ROUND(2*E21,0)/2</f>
        <v>-1135</v>
      </c>
      <c r="G21" s="19">
        <f t="shared" ref="G21:G51" si="2">+C21-(C$7+F21*C$8)</f>
        <v>6.190000000060536E-2</v>
      </c>
      <c r="H21" s="19">
        <f>+G21</f>
        <v>6.190000000060536E-2</v>
      </c>
      <c r="O21" s="19">
        <f t="shared" ref="O21:O62" ca="1" si="3">+C$11+C$12*$F21</f>
        <v>6.01184138462698E-2</v>
      </c>
      <c r="Q21" s="39">
        <f t="shared" ref="Q21:Q62" si="4">+C21-15018.5</f>
        <v>10602.243999999999</v>
      </c>
      <c r="R21" s="19">
        <f t="shared" ref="R21:R51" ca="1" si="5">+(O21-G21)^2</f>
        <v>3.1740492253201693E-6</v>
      </c>
    </row>
    <row r="22" spans="1:21" s="19" customFormat="1" ht="12.95" customHeight="1">
      <c r="A22" s="40" t="s">
        <v>51</v>
      </c>
      <c r="B22" s="41" t="s">
        <v>31</v>
      </c>
      <c r="C22" s="42">
        <v>25621.517</v>
      </c>
      <c r="D22" s="43"/>
      <c r="E22" s="19">
        <f t="shared" si="0"/>
        <v>-1134.4667697063362</v>
      </c>
      <c r="F22" s="19">
        <f t="shared" si="1"/>
        <v>-1134.5</v>
      </c>
      <c r="G22" s="19">
        <f t="shared" si="2"/>
        <v>5.2030000002559973E-2</v>
      </c>
      <c r="K22" s="19">
        <f>+G22</f>
        <v>5.2030000002559973E-2</v>
      </c>
      <c r="O22" s="19">
        <f t="shared" ca="1" si="3"/>
        <v>6.0111019166335156E-2</v>
      </c>
      <c r="Q22" s="39">
        <f t="shared" si="4"/>
        <v>10603.017</v>
      </c>
      <c r="R22" s="19">
        <f t="shared" ca="1" si="5"/>
        <v>6.5302870725301749E-5</v>
      </c>
    </row>
    <row r="23" spans="1:21" s="19" customFormat="1" ht="12.95" customHeight="1">
      <c r="A23" s="40" t="s">
        <v>51</v>
      </c>
      <c r="B23" s="41" t="s">
        <v>31</v>
      </c>
      <c r="C23" s="42">
        <v>27398.58</v>
      </c>
      <c r="D23" s="43"/>
      <c r="E23" s="19">
        <f t="shared" si="0"/>
        <v>0.50008302783545489</v>
      </c>
      <c r="F23" s="19">
        <f t="shared" si="1"/>
        <v>0.5</v>
      </c>
      <c r="G23" s="19">
        <f t="shared" si="2"/>
        <v>1.3000000399188139E-4</v>
      </c>
      <c r="K23" s="19">
        <f>+G23</f>
        <v>1.3000000399188139E-4</v>
      </c>
      <c r="O23" s="19">
        <f t="shared" ca="1" si="3"/>
        <v>4.3325095714671587E-2</v>
      </c>
      <c r="Q23" s="39">
        <f t="shared" si="4"/>
        <v>12380.080000000002</v>
      </c>
      <c r="R23" s="19">
        <f t="shared" ca="1" si="5"/>
        <v>1.8658162934547802E-3</v>
      </c>
    </row>
    <row r="24" spans="1:21" s="19" customFormat="1" ht="12.95" customHeight="1">
      <c r="A24" s="40" t="s">
        <v>51</v>
      </c>
      <c r="B24" s="41" t="s">
        <v>31</v>
      </c>
      <c r="C24" s="42">
        <v>29219.550999999999</v>
      </c>
      <c r="D24" s="43"/>
      <c r="E24" s="19">
        <f t="shared" si="0"/>
        <v>1163.5099058592109</v>
      </c>
      <c r="F24" s="19">
        <f t="shared" si="1"/>
        <v>1163.5</v>
      </c>
      <c r="G24" s="19">
        <f t="shared" si="2"/>
        <v>1.5510000001086155E-2</v>
      </c>
      <c r="K24" s="19">
        <f>+G24</f>
        <v>1.5510000001086155E-2</v>
      </c>
      <c r="O24" s="19">
        <f t="shared" ca="1" si="3"/>
        <v>2.6125070186667418E-2</v>
      </c>
      <c r="Q24" s="39">
        <f t="shared" si="4"/>
        <v>14201.050999999999</v>
      </c>
      <c r="R24" s="19">
        <f t="shared" ca="1" si="5"/>
        <v>1.1267971504481623E-4</v>
      </c>
    </row>
    <row r="25" spans="1:21" s="19" customFormat="1" ht="12.95" customHeight="1">
      <c r="A25" s="19" t="s">
        <v>12</v>
      </c>
      <c r="B25" s="30"/>
      <c r="C25" s="43">
        <v>29339.321</v>
      </c>
      <c r="D25" s="43" t="s">
        <v>14</v>
      </c>
      <c r="E25" s="19">
        <f t="shared" si="0"/>
        <v>1240.0040875241109</v>
      </c>
      <c r="F25" s="19">
        <f t="shared" si="1"/>
        <v>1240</v>
      </c>
      <c r="G25" s="19">
        <f t="shared" si="2"/>
        <v>6.4000000020314474E-3</v>
      </c>
      <c r="I25" s="19">
        <f>+G25</f>
        <v>6.4000000020314474E-3</v>
      </c>
      <c r="O25" s="19">
        <f t="shared" ca="1" si="3"/>
        <v>2.4993684156665426E-2</v>
      </c>
      <c r="Q25" s="39">
        <f t="shared" si="4"/>
        <v>14320.821</v>
      </c>
      <c r="R25" s="19">
        <f t="shared" ca="1" si="5"/>
        <v>3.457250904422867E-4</v>
      </c>
    </row>
    <row r="26" spans="1:21" s="19" customFormat="1" ht="12.95" customHeight="1">
      <c r="A26" s="40" t="s">
        <v>51</v>
      </c>
      <c r="B26" s="41" t="s">
        <v>31</v>
      </c>
      <c r="C26" s="42">
        <v>29590.626</v>
      </c>
      <c r="D26" s="43"/>
      <c r="E26" s="19">
        <f t="shared" si="0"/>
        <v>1400.5064697842565</v>
      </c>
      <c r="F26" s="19">
        <f t="shared" si="1"/>
        <v>1400.5</v>
      </c>
      <c r="G26" s="19">
        <f t="shared" si="2"/>
        <v>1.0130000002391171E-2</v>
      </c>
      <c r="K26" s="19">
        <f t="shared" ref="K26:K51" si="6">+G26</f>
        <v>1.0130000002391171E-2</v>
      </c>
      <c r="O26" s="19">
        <f t="shared" ca="1" si="3"/>
        <v>2.2619991897641634E-2</v>
      </c>
      <c r="Q26" s="39">
        <f t="shared" si="4"/>
        <v>14572.126</v>
      </c>
      <c r="R26" s="19">
        <f t="shared" ca="1" si="5"/>
        <v>1.5599989754342224E-4</v>
      </c>
    </row>
    <row r="27" spans="1:21" s="19" customFormat="1" ht="12.95" customHeight="1">
      <c r="A27" s="40" t="s">
        <v>51</v>
      </c>
      <c r="B27" s="41" t="s">
        <v>162</v>
      </c>
      <c r="C27" s="42">
        <v>29619.625</v>
      </c>
      <c r="D27" s="43"/>
      <c r="E27" s="19">
        <f t="shared" si="0"/>
        <v>1419.0274247320765</v>
      </c>
      <c r="F27" s="19">
        <f t="shared" si="1"/>
        <v>1419</v>
      </c>
      <c r="G27" s="19">
        <f t="shared" si="2"/>
        <v>4.2940000003000023E-2</v>
      </c>
      <c r="K27" s="19">
        <f t="shared" si="6"/>
        <v>4.2940000003000023E-2</v>
      </c>
      <c r="O27" s="19">
        <f t="shared" ca="1" si="3"/>
        <v>2.2346388740059453E-2</v>
      </c>
      <c r="Q27" s="39">
        <f t="shared" si="4"/>
        <v>14601.125</v>
      </c>
      <c r="R27" s="19">
        <f t="shared" ca="1" si="5"/>
        <v>4.2409682484911268E-4</v>
      </c>
    </row>
    <row r="28" spans="1:21" s="19" customFormat="1" ht="12.95" customHeight="1">
      <c r="A28" s="40" t="s">
        <v>51</v>
      </c>
      <c r="B28" s="41" t="s">
        <v>31</v>
      </c>
      <c r="C28" s="42">
        <v>29634.591</v>
      </c>
      <c r="D28" s="43"/>
      <c r="E28" s="19">
        <f t="shared" si="0"/>
        <v>1428.5858443930676</v>
      </c>
      <c r="F28" s="19">
        <f t="shared" si="1"/>
        <v>1428.5</v>
      </c>
      <c r="G28" s="19">
        <f t="shared" si="2"/>
        <v>0.13441000000239001</v>
      </c>
      <c r="K28" s="19">
        <f t="shared" si="6"/>
        <v>0.13441000000239001</v>
      </c>
      <c r="O28" s="19">
        <f t="shared" ca="1" si="3"/>
        <v>2.2205889821301034E-2</v>
      </c>
      <c r="Q28" s="39">
        <f t="shared" si="4"/>
        <v>14616.091</v>
      </c>
      <c r="R28" s="19">
        <f t="shared" ca="1" si="5"/>
        <v>1.2589762341529954E-2</v>
      </c>
    </row>
    <row r="29" spans="1:21" s="19" customFormat="1" ht="12.95" customHeight="1">
      <c r="A29" s="40" t="s">
        <v>51</v>
      </c>
      <c r="B29" s="41" t="s">
        <v>162</v>
      </c>
      <c r="C29" s="42">
        <v>29641.532999999999</v>
      </c>
      <c r="D29" s="43"/>
      <c r="E29" s="19">
        <f t="shared" si="0"/>
        <v>1433.0195307011386</v>
      </c>
      <c r="F29" s="19">
        <f t="shared" si="1"/>
        <v>1433</v>
      </c>
      <c r="G29" s="19">
        <f t="shared" si="2"/>
        <v>3.0580000002373708E-2</v>
      </c>
      <c r="K29" s="19">
        <f t="shared" si="6"/>
        <v>3.0580000002373708E-2</v>
      </c>
      <c r="O29" s="19">
        <f t="shared" ca="1" si="3"/>
        <v>2.2139337701889153E-2</v>
      </c>
      <c r="Q29" s="39">
        <f t="shared" si="4"/>
        <v>14623.032999999999</v>
      </c>
      <c r="R29" s="19">
        <f t="shared" ca="1" si="5"/>
        <v>7.1244780070821222E-5</v>
      </c>
    </row>
    <row r="30" spans="1:21" s="19" customFormat="1" ht="12.95" customHeight="1">
      <c r="A30" s="40" t="s">
        <v>51</v>
      </c>
      <c r="B30" s="41" t="s">
        <v>162</v>
      </c>
      <c r="C30" s="42">
        <v>30377.431</v>
      </c>
      <c r="D30" s="43"/>
      <c r="E30" s="19">
        <f t="shared" si="0"/>
        <v>1903.0196584362679</v>
      </c>
      <c r="F30" s="19">
        <f t="shared" si="1"/>
        <v>1903</v>
      </c>
      <c r="G30" s="19">
        <f t="shared" si="2"/>
        <v>3.0780000000959262E-2</v>
      </c>
      <c r="K30" s="19">
        <f t="shared" si="6"/>
        <v>3.0780000000959262E-2</v>
      </c>
      <c r="O30" s="19">
        <f t="shared" ca="1" si="3"/>
        <v>1.5188338563314814E-2</v>
      </c>
      <c r="Q30" s="39">
        <f t="shared" si="4"/>
        <v>15358.931</v>
      </c>
      <c r="R30" s="19">
        <f t="shared" ca="1" si="5"/>
        <v>2.4309990638612895E-4</v>
      </c>
    </row>
    <row r="31" spans="1:21" s="19" customFormat="1" ht="12.95" customHeight="1">
      <c r="A31" s="40" t="s">
        <v>51</v>
      </c>
      <c r="B31" s="41" t="s">
        <v>31</v>
      </c>
      <c r="C31" s="42">
        <v>30428.377</v>
      </c>
      <c r="D31" s="43"/>
      <c r="E31" s="19">
        <f t="shared" si="0"/>
        <v>1935.557627703196</v>
      </c>
      <c r="F31" s="19">
        <f t="shared" si="1"/>
        <v>1935.5</v>
      </c>
      <c r="G31" s="19">
        <f t="shared" si="2"/>
        <v>9.0230000001611188E-2</v>
      </c>
      <c r="K31" s="19">
        <f t="shared" si="6"/>
        <v>9.0230000001611188E-2</v>
      </c>
      <c r="O31" s="19">
        <f t="shared" ca="1" si="3"/>
        <v>1.4707684367562333E-2</v>
      </c>
      <c r="Q31" s="39">
        <f t="shared" si="4"/>
        <v>15409.877</v>
      </c>
      <c r="R31" s="19">
        <f t="shared" ca="1" si="5"/>
        <v>5.7036201587288993E-3</v>
      </c>
    </row>
    <row r="32" spans="1:21" s="19" customFormat="1" ht="12.95" customHeight="1">
      <c r="A32" s="40" t="s">
        <v>80</v>
      </c>
      <c r="B32" s="41" t="s">
        <v>162</v>
      </c>
      <c r="C32" s="42">
        <v>30457.25</v>
      </c>
      <c r="D32" s="43"/>
      <c r="E32" s="19">
        <f t="shared" si="0"/>
        <v>1953.9981095201001</v>
      </c>
      <c r="F32" s="19">
        <f t="shared" si="1"/>
        <v>1954</v>
      </c>
      <c r="G32" s="19">
        <f t="shared" si="2"/>
        <v>-2.9599999979836866E-3</v>
      </c>
      <c r="K32" s="19">
        <f t="shared" si="6"/>
        <v>-2.9599999979836866E-3</v>
      </c>
      <c r="O32" s="19">
        <f t="shared" ca="1" si="3"/>
        <v>1.4434081209980149E-2</v>
      </c>
      <c r="Q32" s="39">
        <f t="shared" si="4"/>
        <v>15438.75</v>
      </c>
      <c r="R32" s="19">
        <f t="shared" ca="1" si="5"/>
        <v>3.0255406106924066E-4</v>
      </c>
    </row>
    <row r="33" spans="1:18" s="19" customFormat="1" ht="12.95" customHeight="1">
      <c r="A33" s="40" t="s">
        <v>51</v>
      </c>
      <c r="B33" s="41" t="s">
        <v>31</v>
      </c>
      <c r="C33" s="42">
        <v>31447.605</v>
      </c>
      <c r="D33" s="43"/>
      <c r="E33" s="19">
        <f t="shared" si="0"/>
        <v>2586.5137251395513</v>
      </c>
      <c r="F33" s="19">
        <f t="shared" si="1"/>
        <v>2586.5</v>
      </c>
      <c r="G33" s="19">
        <f t="shared" si="2"/>
        <v>2.1490000002813758E-2</v>
      </c>
      <c r="K33" s="19">
        <f t="shared" si="6"/>
        <v>2.1490000002813758E-2</v>
      </c>
      <c r="O33" s="19">
        <f t="shared" ca="1" si="3"/>
        <v>5.0798110926434034E-3</v>
      </c>
      <c r="Q33" s="39">
        <f t="shared" si="4"/>
        <v>16429.105</v>
      </c>
      <c r="R33" s="19">
        <f t="shared" ca="1" si="5"/>
        <v>2.6929430006747808E-4</v>
      </c>
    </row>
    <row r="34" spans="1:18" s="19" customFormat="1" ht="12.95" customHeight="1">
      <c r="A34" s="40" t="s">
        <v>51</v>
      </c>
      <c r="B34" s="41" t="s">
        <v>162</v>
      </c>
      <c r="C34" s="42">
        <v>31462.437999999998</v>
      </c>
      <c r="D34" s="43"/>
      <c r="E34" s="19">
        <f t="shared" si="0"/>
        <v>2595.9872009401306</v>
      </c>
      <c r="F34" s="19">
        <f t="shared" si="1"/>
        <v>2596</v>
      </c>
      <c r="G34" s="19">
        <f t="shared" si="2"/>
        <v>-2.0039999999426072E-2</v>
      </c>
      <c r="K34" s="19">
        <f t="shared" si="6"/>
        <v>-2.0039999999426072E-2</v>
      </c>
      <c r="O34" s="19">
        <f t="shared" ca="1" si="3"/>
        <v>4.9393121738849841E-3</v>
      </c>
      <c r="Q34" s="39">
        <f t="shared" si="4"/>
        <v>16443.937999999998</v>
      </c>
      <c r="R34" s="19">
        <f t="shared" ca="1" si="5"/>
        <v>6.2396603665172592E-4</v>
      </c>
    </row>
    <row r="35" spans="1:18" s="19" customFormat="1" ht="12.95" customHeight="1">
      <c r="A35" s="40" t="s">
        <v>51</v>
      </c>
      <c r="B35" s="41" t="s">
        <v>31</v>
      </c>
      <c r="C35" s="42">
        <v>31469.463</v>
      </c>
      <c r="D35" s="43"/>
      <c r="E35" s="19">
        <f t="shared" si="0"/>
        <v>2600.4738973265048</v>
      </c>
      <c r="F35" s="19">
        <f t="shared" si="1"/>
        <v>2600.5</v>
      </c>
      <c r="G35" s="19">
        <f t="shared" si="2"/>
        <v>-4.0870000000722939E-2</v>
      </c>
      <c r="K35" s="19">
        <f t="shared" si="6"/>
        <v>-4.0870000000722939E-2</v>
      </c>
      <c r="O35" s="19">
        <f t="shared" ca="1" si="3"/>
        <v>4.8727600544731034E-3</v>
      </c>
      <c r="Q35" s="39">
        <f t="shared" si="4"/>
        <v>16450.963</v>
      </c>
      <c r="R35" s="19">
        <f t="shared" ca="1" si="5"/>
        <v>2.0924000974672386E-3</v>
      </c>
    </row>
    <row r="36" spans="1:18" s="19" customFormat="1" ht="12.95" customHeight="1">
      <c r="A36" s="40" t="s">
        <v>51</v>
      </c>
      <c r="B36" s="41" t="s">
        <v>31</v>
      </c>
      <c r="C36" s="42">
        <v>32131.687000000002</v>
      </c>
      <c r="D36" s="43"/>
      <c r="E36" s="19">
        <f t="shared" si="0"/>
        <v>3023.4202357990494</v>
      </c>
      <c r="F36" s="19">
        <f t="shared" si="1"/>
        <v>3023.5</v>
      </c>
      <c r="G36" s="19">
        <f t="shared" si="2"/>
        <v>-0.12488999999550288</v>
      </c>
      <c r="K36" s="19">
        <f t="shared" si="6"/>
        <v>-0.12488999999550288</v>
      </c>
      <c r="O36" s="19">
        <f t="shared" ca="1" si="3"/>
        <v>-1.3831391702438037E-3</v>
      </c>
      <c r="Q36" s="39">
        <f t="shared" si="4"/>
        <v>17113.187000000002</v>
      </c>
      <c r="R36" s="19">
        <f t="shared" ca="1" si="5"/>
        <v>1.5253944670909916E-2</v>
      </c>
    </row>
    <row r="37" spans="1:18" s="19" customFormat="1" ht="12.95" customHeight="1">
      <c r="A37" s="40" t="s">
        <v>51</v>
      </c>
      <c r="B37" s="41" t="s">
        <v>162</v>
      </c>
      <c r="C37" s="42">
        <v>32234.425999999999</v>
      </c>
      <c r="D37" s="43"/>
      <c r="E37" s="19">
        <f t="shared" si="0"/>
        <v>3089.0371326018376</v>
      </c>
      <c r="F37" s="19">
        <f t="shared" si="1"/>
        <v>3089</v>
      </c>
      <c r="G37" s="19">
        <f t="shared" si="2"/>
        <v>5.81400000010035E-2</v>
      </c>
      <c r="K37" s="19">
        <f t="shared" si="6"/>
        <v>5.81400000010035E-2</v>
      </c>
      <c r="O37" s="19">
        <f t="shared" ca="1" si="3"/>
        <v>-2.3518422416834162E-3</v>
      </c>
      <c r="Q37" s="39">
        <f t="shared" si="4"/>
        <v>17215.925999999999</v>
      </c>
      <c r="R37" s="19">
        <f t="shared" ca="1" si="5"/>
        <v>3.6592629779141211E-3</v>
      </c>
    </row>
    <row r="38" spans="1:18" s="19" customFormat="1" ht="12.95" customHeight="1">
      <c r="A38" s="40" t="s">
        <v>51</v>
      </c>
      <c r="B38" s="41" t="s">
        <v>31</v>
      </c>
      <c r="C38" s="42">
        <v>32889.550000000003</v>
      </c>
      <c r="D38" s="43"/>
      <c r="E38" s="19">
        <f t="shared" si="0"/>
        <v>3507.4488740148458</v>
      </c>
      <c r="F38" s="19">
        <f t="shared" si="1"/>
        <v>3507.5</v>
      </c>
      <c r="G38" s="19">
        <f t="shared" si="2"/>
        <v>-8.0049999996845145E-2</v>
      </c>
      <c r="K38" s="19">
        <f t="shared" si="6"/>
        <v>-8.0049999996845145E-2</v>
      </c>
      <c r="O38" s="19">
        <f t="shared" ca="1" si="3"/>
        <v>-8.5411893469884426E-3</v>
      </c>
      <c r="Q38" s="39">
        <f t="shared" si="4"/>
        <v>17871.050000000003</v>
      </c>
      <c r="R38" s="19">
        <f t="shared" ca="1" si="5"/>
        <v>5.1135100005570595E-3</v>
      </c>
    </row>
    <row r="39" spans="1:18" s="19" customFormat="1" ht="12.95" customHeight="1">
      <c r="A39" s="40" t="s">
        <v>51</v>
      </c>
      <c r="B39" s="41" t="s">
        <v>162</v>
      </c>
      <c r="C39" s="42">
        <v>33239.631999999998</v>
      </c>
      <c r="D39" s="43"/>
      <c r="E39" s="19">
        <f t="shared" si="0"/>
        <v>3731.0377201834272</v>
      </c>
      <c r="F39" s="19">
        <f t="shared" si="1"/>
        <v>3731</v>
      </c>
      <c r="G39" s="19">
        <f t="shared" si="2"/>
        <v>5.9059999999590218E-2</v>
      </c>
      <c r="K39" s="19">
        <f t="shared" si="6"/>
        <v>5.9059999999590218E-2</v>
      </c>
      <c r="O39" s="19">
        <f t="shared" ca="1" si="3"/>
        <v>-1.1846611277778578E-2</v>
      </c>
      <c r="Q39" s="39">
        <f t="shared" si="4"/>
        <v>18221.131999999998</v>
      </c>
      <c r="R39" s="19">
        <f t="shared" ca="1" si="5"/>
        <v>5.027747522839885E-3</v>
      </c>
    </row>
    <row r="40" spans="1:18" s="19" customFormat="1" ht="12.95" customHeight="1">
      <c r="A40" s="40" t="s">
        <v>51</v>
      </c>
      <c r="B40" s="41" t="s">
        <v>31</v>
      </c>
      <c r="C40" s="42">
        <v>33348.351999999999</v>
      </c>
      <c r="D40" s="43"/>
      <c r="E40" s="19">
        <f t="shared" si="0"/>
        <v>3800.4745360021466</v>
      </c>
      <c r="F40" s="19">
        <f t="shared" si="1"/>
        <v>3800.5</v>
      </c>
      <c r="G40" s="19">
        <f t="shared" si="2"/>
        <v>-3.9870000000519212E-2</v>
      </c>
      <c r="K40" s="19">
        <f t="shared" si="6"/>
        <v>-3.9870000000519212E-2</v>
      </c>
      <c r="O40" s="19">
        <f t="shared" ca="1" si="3"/>
        <v>-1.287447178869542E-2</v>
      </c>
      <c r="Q40" s="39">
        <f t="shared" si="4"/>
        <v>18329.851999999999</v>
      </c>
      <c r="R40" s="19">
        <f t="shared" ca="1" si="5"/>
        <v>7.2875854343537431E-4</v>
      </c>
    </row>
    <row r="41" spans="1:18" s="19" customFormat="1" ht="12.95" customHeight="1">
      <c r="A41" s="40" t="s">
        <v>51</v>
      </c>
      <c r="B41" s="41" t="s">
        <v>162</v>
      </c>
      <c r="C41" s="42">
        <v>34808.338000000003</v>
      </c>
      <c r="D41" s="43"/>
      <c r="E41" s="19">
        <f t="shared" si="0"/>
        <v>4732.932032138162</v>
      </c>
      <c r="F41" s="19">
        <f t="shared" si="1"/>
        <v>4733</v>
      </c>
      <c r="G41" s="19">
        <f t="shared" si="2"/>
        <v>-0.10641999999643303</v>
      </c>
      <c r="K41" s="19">
        <f t="shared" si="6"/>
        <v>-0.10641999999643303</v>
      </c>
      <c r="O41" s="19">
        <f t="shared" ca="1" si="3"/>
        <v>-2.6665549866824304E-2</v>
      </c>
      <c r="Q41" s="39">
        <f t="shared" si="4"/>
        <v>19789.838000000003</v>
      </c>
      <c r="R41" s="19">
        <f t="shared" ca="1" si="5"/>
        <v>6.3607723154762465E-3</v>
      </c>
    </row>
    <row r="42" spans="1:18" s="19" customFormat="1" ht="12.95" customHeight="1">
      <c r="A42" s="40" t="s">
        <v>51</v>
      </c>
      <c r="B42" s="41" t="s">
        <v>162</v>
      </c>
      <c r="C42" s="42">
        <v>35052.595999999998</v>
      </c>
      <c r="D42" s="43"/>
      <c r="E42" s="19">
        <f t="shared" si="0"/>
        <v>4888.9336671478022</v>
      </c>
      <c r="F42" s="19">
        <f t="shared" si="1"/>
        <v>4889</v>
      </c>
      <c r="G42" s="19">
        <f t="shared" si="2"/>
        <v>-0.10386000000289641</v>
      </c>
      <c r="K42" s="19">
        <f t="shared" si="6"/>
        <v>-0.10386000000289641</v>
      </c>
      <c r="O42" s="19">
        <f t="shared" ca="1" si="3"/>
        <v>-2.8972690006436208E-2</v>
      </c>
      <c r="Q42" s="39">
        <f t="shared" si="4"/>
        <v>20034.095999999998</v>
      </c>
      <c r="R42" s="19">
        <f t="shared" ca="1" si="5"/>
        <v>5.6081091985059287E-3</v>
      </c>
    </row>
    <row r="43" spans="1:18" s="19" customFormat="1" ht="12.95" customHeight="1">
      <c r="A43" s="40" t="s">
        <v>51</v>
      </c>
      <c r="B43" s="41" t="s">
        <v>31</v>
      </c>
      <c r="C43" s="42">
        <v>35191.326999999997</v>
      </c>
      <c r="D43" s="43"/>
      <c r="E43" s="19">
        <f t="shared" si="0"/>
        <v>4977.5377776642354</v>
      </c>
      <c r="F43" s="19">
        <f t="shared" si="1"/>
        <v>4977.5</v>
      </c>
      <c r="G43" s="19">
        <f t="shared" si="2"/>
        <v>5.9150000000954606E-2</v>
      </c>
      <c r="K43" s="19">
        <f t="shared" si="6"/>
        <v>5.9150000000954606E-2</v>
      </c>
      <c r="O43" s="19">
        <f t="shared" ca="1" si="3"/>
        <v>-3.0281548354869889E-2</v>
      </c>
      <c r="Q43" s="39">
        <f t="shared" si="4"/>
        <v>20172.826999999997</v>
      </c>
      <c r="R43" s="19">
        <f t="shared" ca="1" si="5"/>
        <v>7.9980018413201744E-3</v>
      </c>
    </row>
    <row r="44" spans="1:18" s="19" customFormat="1" ht="12.95" customHeight="1">
      <c r="A44" s="40" t="s">
        <v>51</v>
      </c>
      <c r="B44" s="41" t="s">
        <v>31</v>
      </c>
      <c r="C44" s="42">
        <v>35839.542000000001</v>
      </c>
      <c r="D44" s="43"/>
      <c r="E44" s="19">
        <f t="shared" si="0"/>
        <v>5391.5369090653639</v>
      </c>
      <c r="F44" s="19">
        <f t="shared" si="1"/>
        <v>5391.5</v>
      </c>
      <c r="G44" s="19">
        <f t="shared" si="2"/>
        <v>5.7790000006207265E-2</v>
      </c>
      <c r="K44" s="19">
        <f t="shared" si="6"/>
        <v>5.7790000006207265E-2</v>
      </c>
      <c r="O44" s="19">
        <f t="shared" ca="1" si="3"/>
        <v>-3.6404343340763035E-2</v>
      </c>
      <c r="Q44" s="39">
        <f t="shared" si="4"/>
        <v>20821.042000000001</v>
      </c>
      <c r="R44" s="19">
        <f t="shared" ca="1" si="5"/>
        <v>8.8725743185669274E-3</v>
      </c>
    </row>
    <row r="45" spans="1:18" s="19" customFormat="1" ht="12.95" customHeight="1">
      <c r="A45" s="40" t="s">
        <v>51</v>
      </c>
      <c r="B45" s="41" t="s">
        <v>162</v>
      </c>
      <c r="C45" s="42">
        <v>35868.42</v>
      </c>
      <c r="D45" s="43"/>
      <c r="E45" s="19">
        <f t="shared" si="0"/>
        <v>5409.9805842604774</v>
      </c>
      <c r="F45" s="19">
        <f t="shared" si="1"/>
        <v>5410</v>
      </c>
      <c r="G45" s="19">
        <f t="shared" si="2"/>
        <v>-3.0400000003282912E-2</v>
      </c>
      <c r="K45" s="19">
        <f t="shared" si="6"/>
        <v>-3.0400000003282912E-2</v>
      </c>
      <c r="O45" s="19">
        <f t="shared" ca="1" si="3"/>
        <v>-3.6677946498345215E-2</v>
      </c>
      <c r="Q45" s="39">
        <f t="shared" si="4"/>
        <v>20849.919999999998</v>
      </c>
      <c r="R45" s="19">
        <f t="shared" ca="1" si="5"/>
        <v>3.9412612194865055E-5</v>
      </c>
    </row>
    <row r="46" spans="1:18" s="19" customFormat="1" ht="12.95" customHeight="1">
      <c r="A46" s="40" t="s">
        <v>51</v>
      </c>
      <c r="B46" s="41" t="s">
        <v>31</v>
      </c>
      <c r="C46" s="42">
        <v>35875.468999999997</v>
      </c>
      <c r="D46" s="43"/>
      <c r="E46" s="19">
        <f t="shared" si="0"/>
        <v>5414.4826088622631</v>
      </c>
      <c r="F46" s="19">
        <f t="shared" si="1"/>
        <v>5414.5</v>
      </c>
      <c r="G46" s="19">
        <f t="shared" si="2"/>
        <v>-2.7229999999690335E-2</v>
      </c>
      <c r="K46" s="19">
        <f t="shared" si="6"/>
        <v>-2.7229999999690335E-2</v>
      </c>
      <c r="O46" s="19">
        <f t="shared" ca="1" si="3"/>
        <v>-3.6744498617757096E-2</v>
      </c>
      <c r="Q46" s="39">
        <f t="shared" si="4"/>
        <v>20856.968999999997</v>
      </c>
      <c r="R46" s="19">
        <f t="shared" ca="1" si="5"/>
        <v>9.0525683953194297E-5</v>
      </c>
    </row>
    <row r="47" spans="1:18" s="19" customFormat="1" ht="12.95" customHeight="1">
      <c r="A47" s="40" t="s">
        <v>51</v>
      </c>
      <c r="B47" s="41" t="s">
        <v>31</v>
      </c>
      <c r="C47" s="42">
        <v>37317.42</v>
      </c>
      <c r="D47" s="43"/>
      <c r="E47" s="19">
        <f t="shared" si="0"/>
        <v>6335.4215897914082</v>
      </c>
      <c r="F47" s="19">
        <f t="shared" si="1"/>
        <v>6335.5</v>
      </c>
      <c r="G47" s="19">
        <f t="shared" si="2"/>
        <v>-0.12277000000176486</v>
      </c>
      <c r="K47" s="19">
        <f t="shared" si="6"/>
        <v>-0.12277000000176486</v>
      </c>
      <c r="O47" s="19">
        <f t="shared" ca="1" si="3"/>
        <v>-5.0365499057388935E-2</v>
      </c>
      <c r="Q47" s="39">
        <f t="shared" si="4"/>
        <v>22298.92</v>
      </c>
      <c r="R47" s="19">
        <f t="shared" ca="1" si="5"/>
        <v>5.2424117570041336E-3</v>
      </c>
    </row>
    <row r="48" spans="1:18" s="19" customFormat="1" ht="12.95" customHeight="1">
      <c r="A48" s="40" t="s">
        <v>51</v>
      </c>
      <c r="B48" s="41" t="s">
        <v>162</v>
      </c>
      <c r="C48" s="42">
        <v>37667.531999999999</v>
      </c>
      <c r="D48" s="43"/>
      <c r="E48" s="19">
        <f t="shared" si="0"/>
        <v>6559.0295962292594</v>
      </c>
      <c r="F48" s="19">
        <f t="shared" si="1"/>
        <v>6559</v>
      </c>
      <c r="G48" s="19">
        <f t="shared" si="2"/>
        <v>4.6340000000782311E-2</v>
      </c>
      <c r="K48" s="19">
        <f t="shared" si="6"/>
        <v>4.6340000000782311E-2</v>
      </c>
      <c r="O48" s="19">
        <f t="shared" ca="1" si="3"/>
        <v>-5.3670920988179077E-2</v>
      </c>
      <c r="Q48" s="39">
        <f t="shared" si="4"/>
        <v>22649.031999999999</v>
      </c>
      <c r="R48" s="19">
        <f t="shared" ca="1" si="5"/>
        <v>1.0002184317060278E-2</v>
      </c>
    </row>
    <row r="49" spans="1:32" s="19" customFormat="1" ht="12.95" customHeight="1">
      <c r="A49" s="40" t="s">
        <v>51</v>
      </c>
      <c r="B49" s="41" t="s">
        <v>162</v>
      </c>
      <c r="C49" s="42">
        <v>37936.639999999999</v>
      </c>
      <c r="D49" s="43"/>
      <c r="E49" s="19">
        <f t="shared" si="0"/>
        <v>6730.9023209472844</v>
      </c>
      <c r="F49" s="19">
        <f t="shared" si="1"/>
        <v>6731</v>
      </c>
      <c r="G49" s="19">
        <f t="shared" si="2"/>
        <v>-0.15293999999994412</v>
      </c>
      <c r="K49" s="19">
        <f t="shared" si="6"/>
        <v>-0.15293999999994412</v>
      </c>
      <c r="O49" s="19">
        <f t="shared" ca="1" si="3"/>
        <v>-5.62146908856999E-2</v>
      </c>
      <c r="Q49" s="39">
        <f t="shared" si="4"/>
        <v>22918.14</v>
      </c>
      <c r="R49" s="19">
        <f t="shared" ca="1" si="5"/>
        <v>9.3557854232460963E-3</v>
      </c>
    </row>
    <row r="50" spans="1:32" s="19" customFormat="1" ht="12.95" customHeight="1">
      <c r="A50" s="40" t="s">
        <v>51</v>
      </c>
      <c r="B50" s="41" t="s">
        <v>162</v>
      </c>
      <c r="C50" s="42">
        <v>38002.57</v>
      </c>
      <c r="D50" s="43"/>
      <c r="E50" s="19">
        <f t="shared" si="0"/>
        <v>6773.0102060367635</v>
      </c>
      <c r="F50" s="19">
        <f t="shared" si="1"/>
        <v>6773</v>
      </c>
      <c r="G50" s="19">
        <f t="shared" si="2"/>
        <v>1.5980000003764872E-2</v>
      </c>
      <c r="K50" s="19">
        <f t="shared" si="6"/>
        <v>1.5980000003764872E-2</v>
      </c>
      <c r="O50" s="19">
        <f t="shared" ca="1" si="3"/>
        <v>-5.68358440002108E-2</v>
      </c>
      <c r="Q50" s="39">
        <f t="shared" si="4"/>
        <v>22984.07</v>
      </c>
      <c r="R50" s="19">
        <f t="shared" ca="1" si="5"/>
        <v>5.3021471380113195E-3</v>
      </c>
    </row>
    <row r="51" spans="1:32" s="19" customFormat="1" ht="12.95" customHeight="1">
      <c r="A51" s="40" t="s">
        <v>51</v>
      </c>
      <c r="B51" s="41" t="s">
        <v>162</v>
      </c>
      <c r="C51" s="42">
        <v>38005.599999999999</v>
      </c>
      <c r="D51" s="43"/>
      <c r="E51" s="19">
        <f t="shared" si="0"/>
        <v>6774.9453932325932</v>
      </c>
      <c r="F51" s="19">
        <f t="shared" si="1"/>
        <v>6775</v>
      </c>
      <c r="G51" s="19">
        <f t="shared" si="2"/>
        <v>-8.5500000001047738E-2</v>
      </c>
      <c r="K51" s="19">
        <f t="shared" si="6"/>
        <v>-8.5500000001047738E-2</v>
      </c>
      <c r="O51" s="19">
        <f t="shared" ca="1" si="3"/>
        <v>-5.6865422719949418E-2</v>
      </c>
      <c r="Q51" s="39">
        <f t="shared" si="4"/>
        <v>22987.1</v>
      </c>
      <c r="R51" s="19">
        <f t="shared" ca="1" si="5"/>
        <v>8.1993901606719206E-4</v>
      </c>
    </row>
    <row r="52" spans="1:32" s="19" customFormat="1" ht="12.95" customHeight="1">
      <c r="A52" s="19" t="s">
        <v>27</v>
      </c>
      <c r="B52" s="30"/>
      <c r="C52" s="44">
        <v>48006.396000000001</v>
      </c>
      <c r="D52" s="43"/>
      <c r="E52" s="19">
        <f t="shared" si="0"/>
        <v>13162.210200927359</v>
      </c>
      <c r="F52" s="19">
        <f t="shared" si="1"/>
        <v>13162</v>
      </c>
      <c r="O52" s="19">
        <f t="shared" ca="1" si="3"/>
        <v>-0.15132506420521391</v>
      </c>
      <c r="Q52" s="39">
        <f t="shared" si="4"/>
        <v>32987.896000000001</v>
      </c>
      <c r="R52" s="19">
        <f ca="1">+(O52-U52)^2</f>
        <v>0.2308274597212171</v>
      </c>
      <c r="U52" s="19">
        <f>+C52-(C$7+F52*C$8)</f>
        <v>0.32912000000214903</v>
      </c>
      <c r="AC52" s="19">
        <v>13</v>
      </c>
      <c r="AD52" s="19" t="s">
        <v>26</v>
      </c>
      <c r="AF52" s="19" t="s">
        <v>28</v>
      </c>
    </row>
    <row r="53" spans="1:32" s="19" customFormat="1" ht="12.95" customHeight="1">
      <c r="A53" s="19" t="s">
        <v>27</v>
      </c>
      <c r="B53" s="30"/>
      <c r="C53" s="44">
        <v>48289.372000000003</v>
      </c>
      <c r="D53" s="43"/>
      <c r="E53" s="19">
        <f t="shared" si="0"/>
        <v>13342.940079451253</v>
      </c>
      <c r="F53" s="19">
        <f t="shared" si="1"/>
        <v>13343</v>
      </c>
      <c r="G53" s="19">
        <f>+C53-(C$7+F53*C$8)</f>
        <v>-9.3819999994593672E-2</v>
      </c>
      <c r="K53" s="19">
        <f>+G53</f>
        <v>-9.3819999994593672E-2</v>
      </c>
      <c r="O53" s="19">
        <f t="shared" ca="1" si="3"/>
        <v>-0.15400193834155848</v>
      </c>
      <c r="Q53" s="39">
        <f t="shared" si="4"/>
        <v>33270.872000000003</v>
      </c>
      <c r="R53" s="19">
        <f ca="1">+(O53-G53)^2</f>
        <v>3.6218657031978733E-3</v>
      </c>
      <c r="AC53" s="19">
        <v>11</v>
      </c>
      <c r="AD53" s="19" t="s">
        <v>26</v>
      </c>
      <c r="AF53" s="19" t="s">
        <v>28</v>
      </c>
    </row>
    <row r="54" spans="1:32" s="19" customFormat="1" ht="12.95" customHeight="1">
      <c r="A54" s="19" t="s">
        <v>27</v>
      </c>
      <c r="B54" s="30"/>
      <c r="C54" s="44">
        <v>48602.455000000002</v>
      </c>
      <c r="D54" s="43"/>
      <c r="E54" s="19">
        <f t="shared" si="0"/>
        <v>13542.89856553451</v>
      </c>
      <c r="F54" s="19">
        <f t="shared" si="1"/>
        <v>13543</v>
      </c>
      <c r="G54" s="19">
        <f>+C54-(C$7+F54*C$8)</f>
        <v>-0.15881999999692198</v>
      </c>
      <c r="K54" s="19">
        <f>+G54</f>
        <v>-0.15881999999692198</v>
      </c>
      <c r="O54" s="19">
        <f t="shared" ca="1" si="3"/>
        <v>-0.15695981031541992</v>
      </c>
      <c r="Q54" s="39">
        <f t="shared" si="4"/>
        <v>33583.955000000002</v>
      </c>
      <c r="R54" s="19">
        <f ca="1">+(O54-G54)^2</f>
        <v>3.4603056511667405E-6</v>
      </c>
      <c r="AC54" s="19">
        <v>14</v>
      </c>
      <c r="AD54" s="19" t="s">
        <v>26</v>
      </c>
      <c r="AF54" s="19" t="s">
        <v>28</v>
      </c>
    </row>
    <row r="55" spans="1:32" s="19" customFormat="1" ht="12.95" customHeight="1">
      <c r="A55" s="19" t="s">
        <v>27</v>
      </c>
      <c r="B55" s="30"/>
      <c r="C55" s="44">
        <v>48605.580999999998</v>
      </c>
      <c r="D55" s="43"/>
      <c r="E55" s="19">
        <f t="shared" si="0"/>
        <v>13544.895065591989</v>
      </c>
      <c r="F55" s="19">
        <f t="shared" si="1"/>
        <v>13545</v>
      </c>
      <c r="G55" s="19">
        <f>+C55-(C$7+F55*C$8)</f>
        <v>-0.16429999999672873</v>
      </c>
      <c r="K55" s="19">
        <f>+G55</f>
        <v>-0.16429999999672873</v>
      </c>
      <c r="O55" s="19">
        <f t="shared" ca="1" si="3"/>
        <v>-0.15698938903515852</v>
      </c>
      <c r="Q55" s="39">
        <f t="shared" si="4"/>
        <v>33587.080999999998</v>
      </c>
      <c r="R55" s="19">
        <f ca="1">+(O55-G55)^2</f>
        <v>5.3445032631430477E-5</v>
      </c>
      <c r="AC55" s="19">
        <v>9</v>
      </c>
      <c r="AD55" s="19" t="s">
        <v>26</v>
      </c>
      <c r="AF55" s="19" t="s">
        <v>28</v>
      </c>
    </row>
    <row r="56" spans="1:32" s="19" customFormat="1" ht="12.95" customHeight="1">
      <c r="A56" s="19" t="s">
        <v>27</v>
      </c>
      <c r="B56" s="30" t="s">
        <v>31</v>
      </c>
      <c r="C56" s="44">
        <v>48642</v>
      </c>
      <c r="D56" s="43"/>
      <c r="E56" s="19">
        <f t="shared" si="0"/>
        <v>13568.154993804848</v>
      </c>
      <c r="F56" s="19">
        <f t="shared" si="1"/>
        <v>13568</v>
      </c>
      <c r="O56" s="19">
        <f t="shared" ca="1" si="3"/>
        <v>-0.1573295443121526</v>
      </c>
      <c r="Q56" s="39">
        <f t="shared" si="4"/>
        <v>33623.5</v>
      </c>
      <c r="R56" s="19">
        <f ca="1">+(O56-U56)^2</f>
        <v>0.16000763554323191</v>
      </c>
      <c r="U56" s="19">
        <f>+C56-(C$7+F56*C$8)</f>
        <v>0.24268000000301981</v>
      </c>
      <c r="AC56" s="19">
        <v>12</v>
      </c>
      <c r="AD56" s="19" t="s">
        <v>26</v>
      </c>
      <c r="AF56" s="19" t="s">
        <v>28</v>
      </c>
    </row>
    <row r="57" spans="1:32" s="19" customFormat="1" ht="12.95" customHeight="1">
      <c r="A57" s="40" t="s">
        <v>139</v>
      </c>
      <c r="B57" s="41" t="s">
        <v>31</v>
      </c>
      <c r="C57" s="42">
        <v>48642.374000000003</v>
      </c>
      <c r="D57" s="43"/>
      <c r="E57" s="19">
        <f t="shared" si="0"/>
        <v>13568.393858495028</v>
      </c>
      <c r="F57" s="19">
        <f t="shared" si="1"/>
        <v>13568.5</v>
      </c>
      <c r="G57" s="19">
        <f>+C57-(C$7+F57*C$8)</f>
        <v>-0.16618999999627704</v>
      </c>
      <c r="K57" s="19">
        <f>+G57</f>
        <v>-0.16618999999627704</v>
      </c>
      <c r="O57" s="19">
        <f t="shared" ca="1" si="3"/>
        <v>-0.15733693899208726</v>
      </c>
      <c r="Q57" s="39">
        <f t="shared" si="4"/>
        <v>33623.874000000003</v>
      </c>
      <c r="R57" s="19">
        <f ca="1">+(O57-G57)^2</f>
        <v>7.837668914390581E-5</v>
      </c>
    </row>
    <row r="58" spans="1:32" s="19" customFormat="1" ht="12.95" customHeight="1">
      <c r="A58" s="19" t="s">
        <v>27</v>
      </c>
      <c r="B58" s="30" t="s">
        <v>31</v>
      </c>
      <c r="C58" s="44">
        <v>48678</v>
      </c>
      <c r="D58" s="43"/>
      <c r="E58" s="19">
        <f t="shared" si="0"/>
        <v>13591.147316923629</v>
      </c>
      <c r="F58" s="19">
        <f t="shared" si="1"/>
        <v>13591</v>
      </c>
      <c r="O58" s="19">
        <f t="shared" ca="1" si="3"/>
        <v>-0.15766969958914664</v>
      </c>
      <c r="Q58" s="39">
        <f t="shared" si="4"/>
        <v>33659.5</v>
      </c>
      <c r="R58" s="19">
        <f ca="1">+(O58-U58)^2</f>
        <v>0.15079995558383597</v>
      </c>
      <c r="U58" s="19">
        <f>+C58-(C$7+F58*C$8)</f>
        <v>0.23066000000108033</v>
      </c>
      <c r="AC58" s="19">
        <v>9</v>
      </c>
      <c r="AD58" s="19" t="s">
        <v>26</v>
      </c>
      <c r="AF58" s="19" t="s">
        <v>28</v>
      </c>
    </row>
    <row r="59" spans="1:32" s="19" customFormat="1" ht="12.95" customHeight="1">
      <c r="A59" s="40" t="s">
        <v>139</v>
      </c>
      <c r="B59" s="41" t="s">
        <v>31</v>
      </c>
      <c r="C59" s="42">
        <v>48678.392</v>
      </c>
      <c r="D59" s="43"/>
      <c r="E59" s="19">
        <f t="shared" si="0"/>
        <v>13591.397677775367</v>
      </c>
      <c r="F59" s="19">
        <f t="shared" si="1"/>
        <v>13591.5</v>
      </c>
      <c r="G59" s="19">
        <f>+C59-(C$7+F59*C$8)</f>
        <v>-0.16020999999454943</v>
      </c>
      <c r="K59" s="19">
        <f>+G59</f>
        <v>-0.16020999999454943</v>
      </c>
      <c r="O59" s="19">
        <f t="shared" ca="1" si="3"/>
        <v>-0.1576770942690813</v>
      </c>
      <c r="Q59" s="39">
        <f t="shared" si="4"/>
        <v>33659.892</v>
      </c>
      <c r="R59" s="19">
        <f ca="1">+(O59-G59)^2</f>
        <v>6.4156114141092437E-6</v>
      </c>
    </row>
    <row r="60" spans="1:32" s="19" customFormat="1" ht="12.95" customHeight="1">
      <c r="A60" s="19" t="s">
        <v>27</v>
      </c>
      <c r="B60" s="30" t="s">
        <v>31</v>
      </c>
      <c r="C60" s="44">
        <v>49002.502999999997</v>
      </c>
      <c r="D60" s="43"/>
      <c r="E60" s="19">
        <f t="shared" si="0"/>
        <v>13798.399478840676</v>
      </c>
      <c r="F60" s="19">
        <f t="shared" si="1"/>
        <v>13798.5</v>
      </c>
      <c r="G60" s="19">
        <f>+C60-(C$7+F60*C$8)</f>
        <v>-0.15739000000030501</v>
      </c>
      <c r="K60" s="19">
        <f>+G60</f>
        <v>-0.15739000000030501</v>
      </c>
      <c r="O60" s="19">
        <f t="shared" ca="1" si="3"/>
        <v>-0.16073849176202787</v>
      </c>
      <c r="Q60" s="39">
        <f t="shared" si="4"/>
        <v>33984.002999999997</v>
      </c>
      <c r="R60" s="19">
        <f ca="1">+(O60-G60)^2</f>
        <v>1.1212397078325866E-5</v>
      </c>
      <c r="AC60" s="19">
        <v>28</v>
      </c>
      <c r="AD60" s="19" t="s">
        <v>26</v>
      </c>
      <c r="AF60" s="19" t="s">
        <v>28</v>
      </c>
    </row>
    <row r="61" spans="1:32" s="19" customFormat="1" ht="12.95" customHeight="1">
      <c r="A61" s="40" t="s">
        <v>139</v>
      </c>
      <c r="B61" s="41" t="s">
        <v>162</v>
      </c>
      <c r="C61" s="42">
        <v>49006.396000000001</v>
      </c>
      <c r="D61" s="43"/>
      <c r="E61" s="19">
        <f t="shared" si="0"/>
        <v>13800.885843115717</v>
      </c>
      <c r="F61" s="19">
        <f t="shared" si="1"/>
        <v>13801</v>
      </c>
      <c r="G61" s="19">
        <f>+C61-(C$7+F61*C$8)</f>
        <v>-0.17873999999574153</v>
      </c>
      <c r="K61" s="19">
        <f>+G61</f>
        <v>-0.17873999999574153</v>
      </c>
      <c r="O61" s="19">
        <f t="shared" ca="1" si="3"/>
        <v>-0.16077546516170116</v>
      </c>
      <c r="Q61" s="39">
        <f t="shared" si="4"/>
        <v>33987.896000000001</v>
      </c>
      <c r="R61" s="19">
        <f ca="1">+(O61-G61)^2</f>
        <v>3.2272451180344981E-4</v>
      </c>
    </row>
    <row r="62" spans="1:32" s="19" customFormat="1" ht="12.95" customHeight="1">
      <c r="A62" s="19" t="s">
        <v>30</v>
      </c>
      <c r="B62" s="30"/>
      <c r="C62" s="44">
        <v>50113.358</v>
      </c>
      <c r="D62" s="43">
        <v>3.0000000000000001E-3</v>
      </c>
      <c r="E62" s="19">
        <f t="shared" si="0"/>
        <v>14507.875509343827</v>
      </c>
      <c r="F62" s="19">
        <f t="shared" si="1"/>
        <v>14508</v>
      </c>
      <c r="G62" s="19">
        <f>+C62-(C$7+F62*C$8)</f>
        <v>-0.19492000000172993</v>
      </c>
      <c r="J62" s="19">
        <f>+G62</f>
        <v>-0.19492000000172993</v>
      </c>
      <c r="O62" s="19">
        <f t="shared" ca="1" si="3"/>
        <v>-0.17123154258930126</v>
      </c>
      <c r="Q62" s="39">
        <f t="shared" si="4"/>
        <v>35094.858</v>
      </c>
      <c r="R62" s="19">
        <f ca="1">+(O62-G62)^2</f>
        <v>5.6114301458044683E-4</v>
      </c>
      <c r="AC62" s="19" t="s">
        <v>29</v>
      </c>
      <c r="AD62" s="19" t="s">
        <v>26</v>
      </c>
      <c r="AF62" s="19" t="s">
        <v>28</v>
      </c>
    </row>
    <row r="63" spans="1:32" s="19" customFormat="1" ht="12.95" customHeight="1">
      <c r="B63" s="30"/>
      <c r="C63" s="43"/>
      <c r="D63" s="43"/>
    </row>
    <row r="64" spans="1:32" s="19" customFormat="1" ht="12.95" customHeight="1">
      <c r="B64" s="30"/>
      <c r="C64" s="43"/>
      <c r="D64" s="43"/>
    </row>
    <row r="65" spans="2:4" s="19" customFormat="1" ht="12.95" customHeight="1">
      <c r="B65" s="30"/>
      <c r="C65" s="43"/>
      <c r="D65" s="43"/>
    </row>
    <row r="66" spans="2:4" s="19" customFormat="1" ht="12.95" customHeight="1">
      <c r="B66" s="30"/>
      <c r="C66" s="43"/>
      <c r="D66" s="43"/>
    </row>
    <row r="67" spans="2:4" s="19" customFormat="1" ht="12.95" customHeight="1">
      <c r="B67" s="30"/>
      <c r="C67" s="43"/>
      <c r="D67" s="43"/>
    </row>
    <row r="68" spans="2:4" s="19" customFormat="1" ht="12.95" customHeight="1">
      <c r="B68" s="30"/>
    </row>
    <row r="69" spans="2:4" s="19" customFormat="1" ht="12.95" customHeight="1"/>
    <row r="70" spans="2:4" s="19" customFormat="1" ht="12.95" customHeight="1"/>
    <row r="71" spans="2:4" s="19" customFormat="1" ht="12.95" customHeight="1"/>
    <row r="72" spans="2:4" s="19" customFormat="1" ht="12.95" customHeight="1"/>
    <row r="73" spans="2:4" s="19" customFormat="1" ht="12.95" customHeight="1"/>
    <row r="74" spans="2:4" s="19" customFormat="1" ht="12.95" customHeight="1"/>
    <row r="75" spans="2:4" s="19" customFormat="1" ht="12.95" customHeight="1"/>
    <row r="76" spans="2:4" s="19" customFormat="1" ht="12.95" customHeight="1"/>
    <row r="77" spans="2:4" s="19" customFormat="1" ht="12.95" customHeight="1"/>
    <row r="78" spans="2:4" s="19" customFormat="1" ht="12.95" customHeight="1"/>
    <row r="79" spans="2:4" s="19" customFormat="1" ht="12.95" customHeight="1"/>
    <row r="80" spans="2:4" s="19" customFormat="1" ht="12.95" customHeight="1"/>
    <row r="81" s="19" customFormat="1" ht="12.95" customHeight="1"/>
    <row r="82" s="19" customFormat="1" ht="12.95" customHeight="1"/>
    <row r="83" s="19" customFormat="1" ht="12.95" customHeight="1"/>
    <row r="84" s="19" customFormat="1" ht="12.95" customHeight="1"/>
    <row r="85" s="19" customFormat="1" ht="12.95" customHeight="1"/>
    <row r="86" s="19" customFormat="1" ht="12.95" customHeight="1"/>
    <row r="87" s="19" customFormat="1" ht="12.95" customHeight="1"/>
    <row r="88" s="19" customFormat="1" ht="12.95" customHeight="1"/>
    <row r="89" s="19" customFormat="1" ht="12.95" customHeight="1"/>
    <row r="90" s="19" customFormat="1" ht="12.95" customHeight="1"/>
    <row r="91" s="19" customFormat="1" ht="12.95" customHeight="1"/>
    <row r="92" s="19" customFormat="1" ht="12.95" customHeight="1"/>
    <row r="93" s="19" customFormat="1" ht="12.95" customHeight="1"/>
    <row r="94" s="19" customFormat="1" ht="12.95" customHeight="1"/>
    <row r="95" s="19" customFormat="1" ht="12.95" customHeight="1"/>
    <row r="96" s="19" customFormat="1" ht="12.95" customHeight="1"/>
    <row r="97" s="19" customFormat="1" ht="12.95" customHeight="1"/>
    <row r="98" s="19" customFormat="1" ht="12.95" customHeight="1"/>
    <row r="99" s="19" customFormat="1" ht="12.95" customHeight="1"/>
    <row r="100" s="19" customFormat="1" ht="12.95" customHeight="1"/>
    <row r="101" s="19" customFormat="1" ht="12.95" customHeight="1"/>
    <row r="102" s="19" customFormat="1" ht="12.95" customHeight="1"/>
    <row r="103" s="19" customFormat="1" ht="12.95" customHeight="1"/>
    <row r="104" s="19" customFormat="1" ht="12.95" customHeight="1"/>
    <row r="105" s="19" customFormat="1" ht="12.95" customHeight="1"/>
    <row r="106" s="19" customFormat="1" ht="12.95" customHeight="1"/>
    <row r="107" s="19" customFormat="1" ht="12.95" customHeight="1"/>
    <row r="108" s="19" customFormat="1" ht="12.95" customHeight="1"/>
    <row r="109" s="19" customFormat="1" ht="12.95" customHeight="1"/>
    <row r="110" s="19" customFormat="1" ht="12.95" customHeight="1"/>
    <row r="111" s="19" customFormat="1" ht="12.95" customHeight="1"/>
    <row r="112" s="19" customFormat="1" ht="12.95" customHeight="1"/>
    <row r="113" s="19" customFormat="1" ht="12.95" customHeight="1"/>
    <row r="114" s="19" customFormat="1" ht="12.95" customHeight="1"/>
    <row r="115" s="19" customFormat="1" ht="12.95" customHeight="1"/>
    <row r="116" s="19" customFormat="1" ht="12.95" customHeight="1"/>
    <row r="117" s="19" customFormat="1" ht="12.95" customHeight="1"/>
    <row r="118" s="19" customFormat="1" ht="12.95" customHeight="1"/>
    <row r="119" s="19" customFormat="1" ht="12.95" customHeight="1"/>
    <row r="120" s="19" customFormat="1" ht="12.95" customHeight="1"/>
    <row r="121" s="19" customFormat="1" ht="12.95" customHeight="1"/>
    <row r="122" s="19" customFormat="1" ht="12.95" customHeight="1"/>
    <row r="123" s="19" customFormat="1" ht="12.95" customHeight="1"/>
    <row r="124" s="19" customFormat="1" ht="12.95" customHeight="1"/>
    <row r="125" s="19" customFormat="1" ht="12.95" customHeight="1"/>
    <row r="126" s="19" customFormat="1" ht="12.95" customHeight="1"/>
    <row r="127" s="19" customFormat="1" ht="12.95" customHeight="1"/>
    <row r="128" s="19" customFormat="1" ht="12.95" customHeight="1"/>
    <row r="129" s="19" customFormat="1" ht="12.95" customHeight="1"/>
    <row r="130" s="19" customFormat="1" ht="12.95" customHeight="1"/>
    <row r="131" s="19" customFormat="1" ht="12.95" customHeight="1"/>
    <row r="132" s="19" customFormat="1" ht="12.95" customHeight="1"/>
    <row r="133" s="19" customFormat="1" ht="12.95" customHeight="1"/>
    <row r="134" s="19" customFormat="1" ht="12.95" customHeight="1"/>
    <row r="135" s="19" customFormat="1" ht="12.95" customHeight="1"/>
    <row r="136" s="19" customFormat="1" ht="12.95" customHeight="1"/>
    <row r="137" s="19" customFormat="1" ht="12.95" customHeight="1"/>
    <row r="138" s="19" customFormat="1" ht="12.95" customHeight="1"/>
    <row r="139" s="19" customFormat="1" ht="12.95" customHeight="1"/>
    <row r="140" s="19" customFormat="1" ht="12.95" customHeight="1"/>
    <row r="141" s="19" customFormat="1" ht="12.95" customHeight="1"/>
    <row r="142" s="19" customFormat="1" ht="12.95" customHeight="1"/>
    <row r="143" s="19" customFormat="1" ht="12.95" customHeight="1"/>
    <row r="144" s="19" customFormat="1" ht="12.95" customHeight="1"/>
    <row r="145" s="19" customFormat="1" ht="12.95" customHeight="1"/>
    <row r="146" s="19" customFormat="1" ht="12.95" customHeight="1"/>
    <row r="147" s="19" customFormat="1" ht="12.95" customHeight="1"/>
    <row r="148" s="19" customFormat="1" ht="12.95" customHeight="1"/>
    <row r="149" s="19" customFormat="1" ht="12.95" customHeight="1"/>
    <row r="150" s="19" customFormat="1" ht="12.95" customHeight="1"/>
    <row r="151" s="19" customFormat="1" ht="12.95" customHeight="1"/>
    <row r="152" s="19" customFormat="1" ht="12.95" customHeight="1"/>
    <row r="153" s="19" customFormat="1" ht="12.95" customHeight="1"/>
    <row r="154" s="19" customFormat="1" ht="12.95" customHeight="1"/>
    <row r="155" s="19" customFormat="1" ht="12.95" customHeight="1"/>
    <row r="156" s="19" customFormat="1" ht="12.95" customHeight="1"/>
    <row r="157" s="19" customFormat="1" ht="12.95" customHeight="1"/>
    <row r="158" s="19" customFormat="1" ht="12.95" customHeight="1"/>
    <row r="159" s="19" customFormat="1" ht="12.95" customHeight="1"/>
    <row r="160" s="19" customFormat="1" ht="12.95" customHeight="1"/>
    <row r="161" s="19" customFormat="1" ht="12.95" customHeight="1"/>
    <row r="162" s="19" customFormat="1" ht="12.95" customHeight="1"/>
    <row r="163" s="19" customFormat="1" ht="12.95" customHeight="1"/>
    <row r="164" s="19" customFormat="1" ht="12.95" customHeight="1"/>
    <row r="165" s="19" customFormat="1" ht="12.95" customHeight="1"/>
    <row r="166" s="19" customFormat="1" ht="12.95" customHeight="1"/>
    <row r="167" s="19" customFormat="1" ht="12.95" customHeight="1"/>
    <row r="168" s="19" customFormat="1" ht="12.95" customHeight="1"/>
    <row r="169" s="19" customFormat="1" ht="12.95" customHeight="1"/>
    <row r="170" s="19" customFormat="1" ht="12.95" customHeight="1"/>
    <row r="171" s="19" customFormat="1" ht="12.95" customHeight="1"/>
    <row r="172" s="19" customFormat="1" ht="12.95" customHeight="1"/>
    <row r="173" s="19" customFormat="1" ht="12.95" customHeight="1"/>
    <row r="174" s="19" customFormat="1" ht="12.95" customHeight="1"/>
    <row r="175" s="19" customFormat="1" ht="12.95" customHeight="1"/>
    <row r="176" s="19" customFormat="1" ht="12.95" customHeight="1"/>
    <row r="177" s="19" customFormat="1" ht="12.95" customHeight="1"/>
    <row r="178" s="19" customFormat="1" ht="12.95" customHeight="1"/>
    <row r="179" s="19" customFormat="1" ht="12.95" customHeight="1"/>
    <row r="180" s="19" customFormat="1" ht="12.95" customHeight="1"/>
    <row r="181" s="19" customFormat="1" ht="12.95" customHeight="1"/>
    <row r="182" s="19" customFormat="1" ht="12.95" customHeight="1"/>
    <row r="183" s="19" customFormat="1" ht="12.95" customHeight="1"/>
    <row r="184" s="19" customFormat="1" ht="12.95" customHeight="1"/>
    <row r="185" s="19" customFormat="1" ht="12.95" customHeight="1"/>
    <row r="186" s="19" customFormat="1" ht="12.95" customHeight="1"/>
    <row r="187" s="19" customFormat="1" ht="12.95" customHeight="1"/>
    <row r="188" s="19" customFormat="1" ht="12.95" customHeight="1"/>
    <row r="189" s="19" customFormat="1" ht="12.95" customHeight="1"/>
    <row r="190" s="19" customFormat="1" ht="12.95" customHeight="1"/>
    <row r="191" s="19" customFormat="1" ht="12.95" customHeight="1"/>
    <row r="192" s="19" customFormat="1" ht="12.95" customHeight="1"/>
    <row r="193" s="19" customFormat="1" ht="12.95" customHeight="1"/>
    <row r="194" s="19" customFormat="1" ht="12.95" customHeight="1"/>
    <row r="195" s="19" customFormat="1" ht="12.95" customHeight="1"/>
    <row r="196" s="19" customFormat="1" ht="12.95" customHeight="1"/>
    <row r="197" s="19" customFormat="1" ht="12.95" customHeight="1"/>
    <row r="198" s="19" customFormat="1" ht="12.95" customHeight="1"/>
    <row r="199" s="19" customFormat="1" ht="12.95" customHeight="1"/>
    <row r="200" s="19" customFormat="1" ht="12.95" customHeight="1"/>
    <row r="201" s="19" customFormat="1" ht="12.95" customHeight="1"/>
    <row r="202" s="19" customFormat="1" ht="12.95" customHeight="1"/>
    <row r="203" s="19" customFormat="1" ht="12.95" customHeight="1"/>
    <row r="204" s="19" customFormat="1" ht="12.95" customHeight="1"/>
    <row r="205" s="19" customFormat="1" ht="12.95" customHeight="1"/>
    <row r="206" s="19" customFormat="1" ht="12.95" customHeight="1"/>
    <row r="207" s="19" customFormat="1" ht="12.95" customHeight="1"/>
    <row r="208" s="19" customFormat="1" ht="12.95" customHeight="1"/>
    <row r="209" s="19" customFormat="1" ht="12.95" customHeight="1"/>
    <row r="210" s="19" customFormat="1" ht="12.95" customHeight="1"/>
    <row r="211" s="19" customFormat="1" ht="12.95" customHeight="1"/>
    <row r="212" s="19" customFormat="1" ht="12.95" customHeight="1"/>
    <row r="213" s="19" customFormat="1" ht="12.95" customHeight="1"/>
    <row r="214" s="19" customFormat="1" ht="12.95" customHeight="1"/>
    <row r="215" s="19" customFormat="1" ht="12.95" customHeight="1"/>
    <row r="216" s="19" customFormat="1" ht="12.95" customHeight="1"/>
    <row r="217" s="19" customFormat="1" ht="12.95" customHeight="1"/>
    <row r="218" s="19" customFormat="1" ht="12.95" customHeight="1"/>
    <row r="219" s="19" customFormat="1" ht="12.95" customHeight="1"/>
    <row r="220" s="19" customFormat="1" ht="12.95" customHeight="1"/>
    <row r="221" s="19" customFormat="1" ht="12.95" customHeight="1"/>
    <row r="222" s="19" customFormat="1" ht="12.95" customHeight="1"/>
    <row r="223" s="19" customFormat="1" ht="12.95" customHeight="1"/>
    <row r="224" s="19" customFormat="1" ht="12.95" customHeight="1"/>
    <row r="225" s="19" customFormat="1" ht="12.95" customHeight="1"/>
    <row r="226" s="19" customFormat="1" ht="12.95" customHeight="1"/>
    <row r="227" s="19" customFormat="1" ht="12.95" customHeight="1"/>
    <row r="228" s="19" customFormat="1" ht="12.95" customHeight="1"/>
    <row r="229" s="19" customFormat="1" ht="12.95" customHeight="1"/>
    <row r="230" s="19" customFormat="1" ht="12.95" customHeight="1"/>
    <row r="231" s="19" customFormat="1" ht="12.95" customHeight="1"/>
    <row r="232" s="19" customFormat="1" ht="12.95" customHeight="1"/>
    <row r="233" s="19" customFormat="1" ht="12.95" customHeight="1"/>
    <row r="234" s="19" customFormat="1" ht="12.95" customHeight="1"/>
    <row r="235" s="19" customFormat="1" ht="12.95" customHeight="1"/>
    <row r="236" s="19" customFormat="1" ht="12.95" customHeight="1"/>
    <row r="237" s="19" customFormat="1" ht="12.95" customHeight="1"/>
    <row r="238" s="19" customFormat="1" ht="12.95" customHeight="1"/>
    <row r="239" s="19" customFormat="1" ht="12.95" customHeight="1"/>
    <row r="240" s="19" customFormat="1" ht="12.95" customHeight="1"/>
    <row r="241" s="19" customFormat="1" ht="12.95" customHeight="1"/>
    <row r="242" s="19" customFormat="1" ht="12.95" customHeight="1"/>
    <row r="243" s="19" customFormat="1" ht="12.95" customHeight="1"/>
    <row r="244" s="19" customFormat="1" ht="12.95" customHeight="1"/>
    <row r="245" s="19" customFormat="1" ht="12.95" customHeight="1"/>
    <row r="246" s="19" customFormat="1" ht="12.95" customHeight="1"/>
    <row r="247" s="19" customFormat="1" ht="12.95" customHeight="1"/>
    <row r="248" s="19" customFormat="1" ht="12.95" customHeight="1"/>
    <row r="249" s="19" customFormat="1" ht="12.95" customHeight="1"/>
    <row r="250" s="19" customFormat="1" ht="12.95" customHeight="1"/>
    <row r="251" s="19" customFormat="1" ht="12.95" customHeight="1"/>
    <row r="252" s="19" customFormat="1" ht="12.95" customHeight="1"/>
    <row r="253" s="19" customFormat="1" ht="12.95" customHeight="1"/>
    <row r="254" s="19" customFormat="1" ht="12.95" customHeight="1"/>
    <row r="255" s="19" customFormat="1" ht="12.95" customHeight="1"/>
    <row r="256" s="19" customFormat="1" ht="12.95" customHeight="1"/>
    <row r="257" s="19" customFormat="1" ht="12.95" customHeight="1"/>
    <row r="258" s="19" customFormat="1" ht="12.95" customHeight="1"/>
    <row r="259" s="19" customFormat="1" ht="12.95" customHeight="1"/>
    <row r="260" s="19" customFormat="1" ht="12.95" customHeight="1"/>
    <row r="261" s="19" customFormat="1" ht="12.95" customHeight="1"/>
    <row r="262" s="19" customFormat="1" ht="12.95" customHeight="1"/>
    <row r="263" s="19" customFormat="1" ht="12.95" customHeight="1"/>
    <row r="264" s="19" customFormat="1" ht="12.95" customHeight="1"/>
    <row r="265" s="19" customFormat="1" ht="12.95" customHeight="1"/>
    <row r="266" s="19" customFormat="1" ht="12.95" customHeight="1"/>
    <row r="267" s="19" customFormat="1" ht="12.95" customHeight="1"/>
    <row r="268" s="19" customFormat="1" ht="12.95" customHeight="1"/>
    <row r="269" s="19" customFormat="1" ht="12.95" customHeight="1"/>
    <row r="270" s="19" customFormat="1" ht="12.95" customHeight="1"/>
    <row r="271" s="19" customFormat="1" ht="12.95" customHeight="1"/>
    <row r="272" s="19" customFormat="1" ht="12.95" customHeight="1"/>
    <row r="273" s="19" customFormat="1" ht="12.95" customHeight="1"/>
    <row r="274" s="19" customFormat="1" ht="12.95" customHeight="1"/>
    <row r="275" s="19" customFormat="1" ht="12.95" customHeight="1"/>
    <row r="276" s="19" customFormat="1" ht="12.95" customHeight="1"/>
    <row r="277" s="19" customFormat="1" ht="12.95" customHeight="1"/>
    <row r="278" s="19" customFormat="1" ht="12.95" customHeight="1"/>
    <row r="279" s="19" customFormat="1" ht="12.95" customHeight="1"/>
    <row r="280" s="19" customFormat="1" ht="12.95" customHeight="1"/>
    <row r="281" s="19" customFormat="1" ht="12.95" customHeight="1"/>
    <row r="282" s="19" customFormat="1" ht="12.95" customHeight="1"/>
    <row r="283" s="19" customFormat="1" ht="12.95" customHeight="1"/>
    <row r="284" s="19" customFormat="1" ht="12.95" customHeight="1"/>
    <row r="285" s="19" customFormat="1" ht="12.95" customHeight="1"/>
    <row r="286" s="19" customFormat="1" ht="12.95" customHeight="1"/>
    <row r="287" s="19" customFormat="1" ht="12.95" customHeight="1"/>
    <row r="288" s="19" customFormat="1" ht="12.95" customHeight="1"/>
    <row r="289" s="19" customFormat="1" ht="12.95" customHeight="1"/>
    <row r="290" s="19" customFormat="1" ht="12.95" customHeight="1"/>
    <row r="291" s="19" customFormat="1" ht="12.95" customHeight="1"/>
    <row r="292" s="19" customFormat="1" ht="12.95" customHeight="1"/>
    <row r="293" s="19" customFormat="1" ht="12.95" customHeight="1"/>
    <row r="294" s="19" customFormat="1" ht="12.95" customHeight="1"/>
    <row r="295" s="19" customFormat="1" ht="12.95" customHeight="1"/>
    <row r="296" s="19" customFormat="1" ht="12.95" customHeight="1"/>
    <row r="297" s="19" customFormat="1" ht="12.95" customHeight="1"/>
    <row r="298" s="19" customFormat="1" ht="12.95" customHeight="1"/>
    <row r="299" s="19" customFormat="1" ht="12.95" customHeight="1"/>
    <row r="300" s="19" customFormat="1" ht="12.95" customHeight="1"/>
    <row r="301" s="19" customFormat="1" ht="12.95" customHeight="1"/>
    <row r="302" s="19" customFormat="1" ht="12.95" customHeight="1"/>
    <row r="303" s="19" customFormat="1" ht="12.95" customHeight="1"/>
    <row r="304" s="19" customFormat="1" ht="12.95" customHeight="1"/>
    <row r="305" s="19" customFormat="1" ht="12.95" customHeight="1"/>
    <row r="306" s="19" customFormat="1" ht="12.95" customHeight="1"/>
    <row r="307" s="19" customFormat="1" ht="12.95" customHeight="1"/>
    <row r="308" s="19" customFormat="1" ht="12.95" customHeight="1"/>
    <row r="309" s="19" customFormat="1" ht="12.95" customHeight="1"/>
    <row r="310" s="19" customFormat="1" ht="12.95" customHeight="1"/>
    <row r="311" s="19" customFormat="1" ht="12.95" customHeight="1"/>
    <row r="312" s="19" customFormat="1" ht="12.95" customHeight="1"/>
    <row r="313" s="19" customFormat="1" ht="12.95" customHeight="1"/>
    <row r="314" s="19" customFormat="1" ht="12.95" customHeight="1"/>
    <row r="315" s="19" customFormat="1" ht="12.95" customHeight="1"/>
    <row r="316" s="19" customFormat="1" ht="12.95" customHeight="1"/>
    <row r="317" s="19" customFormat="1" ht="12.95" customHeight="1"/>
    <row r="318" s="19" customFormat="1" ht="12.95" customHeight="1"/>
    <row r="319" s="19" customFormat="1" ht="12.95" customHeight="1"/>
    <row r="320" s="19" customFormat="1" ht="12.95" customHeight="1"/>
    <row r="321" s="19" customFormat="1" ht="12.95" customHeight="1"/>
    <row r="322" s="19" customFormat="1" ht="12.95" customHeight="1"/>
    <row r="323" s="19" customFormat="1" ht="12.95" customHeight="1"/>
    <row r="324" s="19" customFormat="1" ht="12.95" customHeight="1"/>
    <row r="325" s="19" customFormat="1" ht="12.95" customHeight="1"/>
    <row r="326" s="19" customFormat="1" ht="12.95" customHeight="1"/>
    <row r="327" s="19" customFormat="1" ht="12.95" customHeight="1"/>
    <row r="328" s="19" customFormat="1" ht="12.95" customHeight="1"/>
    <row r="329" s="19" customFormat="1" ht="12.95" customHeight="1"/>
    <row r="330" s="19" customFormat="1" ht="12.95" customHeight="1"/>
    <row r="331" s="19" customFormat="1" ht="12.95" customHeight="1"/>
    <row r="332" s="19" customFormat="1" ht="12.95" customHeight="1"/>
    <row r="333" s="19" customFormat="1" ht="12.95" customHeight="1"/>
    <row r="334" s="19" customFormat="1" ht="12.95" customHeight="1"/>
    <row r="335" s="19" customFormat="1" ht="12.95" customHeight="1"/>
    <row r="336" s="19" customFormat="1" ht="12.95" customHeight="1"/>
    <row r="337" s="19" customFormat="1" ht="12.95" customHeight="1"/>
    <row r="338" s="19" customFormat="1" ht="12.95" customHeight="1"/>
    <row r="339" s="19" customFormat="1" ht="12.95" customHeight="1"/>
    <row r="340" s="19" customFormat="1" ht="12.95" customHeight="1"/>
    <row r="341" s="19" customFormat="1" ht="12.95" customHeight="1"/>
    <row r="342" s="19" customFormat="1" ht="12.95" customHeight="1"/>
    <row r="343" s="19" customFormat="1" ht="12.95" customHeight="1"/>
    <row r="344" s="19" customFormat="1" ht="12.95" customHeight="1"/>
    <row r="345" s="19" customFormat="1" ht="12.95" customHeight="1"/>
    <row r="346" s="19" customFormat="1" ht="12.95" customHeight="1"/>
    <row r="347" s="19" customFormat="1" ht="12.95" customHeight="1"/>
    <row r="348" s="19" customFormat="1" ht="12.95" customHeight="1"/>
    <row r="349" s="19" customFormat="1" ht="12.95" customHeight="1"/>
    <row r="350" s="19" customFormat="1" ht="12.95" customHeight="1"/>
    <row r="351" s="19" customFormat="1" ht="12.95" customHeight="1"/>
    <row r="352" s="19" customFormat="1" ht="12.95" customHeight="1"/>
    <row r="353" s="19" customFormat="1" ht="12.95" customHeight="1"/>
    <row r="354" s="19" customFormat="1" ht="12.95" customHeight="1"/>
    <row r="355" s="19" customFormat="1" ht="12.95" customHeight="1"/>
    <row r="356" s="19" customFormat="1" ht="12.95" customHeight="1"/>
    <row r="357" s="19" customFormat="1" ht="12.95" customHeight="1"/>
    <row r="358" s="19" customFormat="1" ht="12.95" customHeight="1"/>
    <row r="359" s="19" customFormat="1" ht="12.95" customHeight="1"/>
    <row r="360" s="19" customFormat="1" ht="12.95" customHeight="1"/>
    <row r="361" s="19" customFormat="1" ht="12.95" customHeight="1"/>
    <row r="362" s="19" customFormat="1" ht="12.95" customHeight="1"/>
    <row r="363" s="19" customFormat="1" ht="12.95" customHeight="1"/>
    <row r="364" s="19" customFormat="1" ht="12.95" customHeight="1"/>
    <row r="365" s="19" customFormat="1" ht="12.95" customHeight="1"/>
    <row r="366" s="19" customFormat="1" ht="12.95" customHeight="1"/>
    <row r="367" s="19" customFormat="1" ht="12.95" customHeight="1"/>
    <row r="368" s="19" customFormat="1" ht="12.95" customHeight="1"/>
    <row r="369" s="19" customFormat="1" ht="12.95" customHeight="1"/>
    <row r="370" s="19" customFormat="1" ht="12.95" customHeight="1"/>
    <row r="371" s="19" customFormat="1" ht="12.95" customHeight="1"/>
    <row r="372" s="19" customFormat="1" ht="12.95" customHeight="1"/>
    <row r="373" s="19" customFormat="1" ht="12.95" customHeight="1"/>
    <row r="374" s="19" customFormat="1" ht="12.95" customHeight="1"/>
    <row r="375" s="19" customFormat="1" ht="12.95" customHeight="1"/>
    <row r="376" s="19" customFormat="1" ht="12.95" customHeight="1"/>
    <row r="377" s="19" customFormat="1" ht="12.95" customHeight="1"/>
    <row r="378" s="19" customFormat="1" ht="12.95" customHeight="1"/>
    <row r="379" s="19" customFormat="1" ht="12.95" customHeight="1"/>
    <row r="380" s="19" customFormat="1" ht="12.95" customHeight="1"/>
    <row r="381" s="19" customFormat="1" ht="12.95" customHeight="1"/>
    <row r="382" s="19" customFormat="1" ht="12.95" customHeight="1"/>
    <row r="383" s="19" customFormat="1" ht="12.95" customHeight="1"/>
    <row r="384" s="19" customFormat="1" ht="12.95" customHeight="1"/>
    <row r="385" s="19" customFormat="1" ht="12.95" customHeight="1"/>
    <row r="386" s="19" customFormat="1" ht="12.95" customHeight="1"/>
    <row r="387" s="19" customFormat="1" ht="12.95" customHeight="1"/>
    <row r="388" s="19" customFormat="1" ht="12.95" customHeight="1"/>
    <row r="389" s="19" customFormat="1" ht="12.95" customHeight="1"/>
    <row r="390" s="19" customFormat="1" ht="12.95" customHeight="1"/>
    <row r="391" s="19" customFormat="1" ht="12.95" customHeight="1"/>
    <row r="392" s="19" customFormat="1" ht="12.95" customHeight="1"/>
    <row r="393" s="19" customFormat="1" ht="12.95" customHeight="1"/>
    <row r="394" s="19" customFormat="1" ht="12.95" customHeight="1"/>
    <row r="395" s="19" customFormat="1" ht="12.95" customHeight="1"/>
    <row r="396" s="19" customFormat="1" ht="12.95" customHeight="1"/>
    <row r="397" s="19" customFormat="1" ht="12.95" customHeight="1"/>
    <row r="398" s="19" customFormat="1" ht="12.95" customHeight="1"/>
    <row r="399" s="19" customFormat="1" ht="12.95" customHeight="1"/>
    <row r="400" s="19" customFormat="1" ht="12.95" customHeight="1"/>
    <row r="401" s="19" customFormat="1" ht="12.95" customHeight="1"/>
    <row r="402" s="19" customFormat="1" ht="12.95" customHeight="1"/>
    <row r="403" s="19" customFormat="1" ht="12.95" customHeight="1"/>
    <row r="404" s="19" customFormat="1" ht="12.95" customHeight="1"/>
    <row r="405" s="19" customFormat="1" ht="12.95" customHeight="1"/>
    <row r="406" s="19" customFormat="1" ht="12.95" customHeight="1"/>
    <row r="407" s="19" customFormat="1" ht="12.95" customHeight="1"/>
    <row r="408" s="19" customFormat="1" ht="12.95" customHeight="1"/>
    <row r="409" s="19" customFormat="1" ht="12.95" customHeight="1"/>
    <row r="410" s="19" customFormat="1" ht="12.95" customHeight="1"/>
    <row r="411" s="19" customFormat="1" ht="12.95" customHeight="1"/>
    <row r="412" s="19" customFormat="1" ht="12.95" customHeight="1"/>
    <row r="413" s="19" customFormat="1" ht="12.95" customHeight="1"/>
    <row r="414" s="19" customFormat="1" ht="12.95" customHeight="1"/>
    <row r="415" s="19" customFormat="1" ht="12.95" customHeight="1"/>
    <row r="416" s="19" customFormat="1" ht="12.95" customHeight="1"/>
    <row r="417" s="19" customFormat="1" ht="12.95" customHeight="1"/>
    <row r="418" s="19" customFormat="1" ht="12.95" customHeight="1"/>
    <row r="419" s="19" customFormat="1" ht="12.95" customHeight="1"/>
    <row r="420" s="19" customFormat="1" ht="12.95" customHeight="1"/>
    <row r="421" s="19" customFormat="1" ht="12.95" customHeight="1"/>
    <row r="422" s="19" customFormat="1" ht="12.95" customHeight="1"/>
    <row r="423" s="19" customFormat="1" ht="12.95" customHeight="1"/>
    <row r="424" s="19" customFormat="1" ht="12.95" customHeight="1"/>
    <row r="425" s="19" customFormat="1" ht="12.95" customHeight="1"/>
    <row r="426" s="19" customFormat="1" ht="12.95" customHeight="1"/>
    <row r="427" s="19" customFormat="1" ht="12.95" customHeight="1"/>
    <row r="428" s="19" customFormat="1" ht="12.95" customHeight="1"/>
    <row r="429" s="19" customFormat="1" ht="12.95" customHeight="1"/>
    <row r="430" s="19" customFormat="1" ht="12.95" customHeight="1"/>
    <row r="431" s="19" customFormat="1" ht="12.95" customHeight="1"/>
    <row r="432" s="19" customFormat="1" ht="12.95" customHeight="1"/>
    <row r="433" s="19" customFormat="1" ht="12.95" customHeight="1"/>
    <row r="434" s="19" customFormat="1" ht="12.95" customHeight="1"/>
    <row r="435" s="19" customFormat="1" ht="12.95" customHeight="1"/>
    <row r="436" s="19" customFormat="1" ht="12.95" customHeight="1"/>
    <row r="437" s="19" customFormat="1" ht="12.95" customHeight="1"/>
    <row r="438" s="19" customFormat="1" ht="12.95" customHeight="1"/>
    <row r="439" s="19" customFormat="1" ht="12.95" customHeight="1"/>
    <row r="440" s="19" customFormat="1" ht="12.95" customHeight="1"/>
    <row r="441" s="19" customFormat="1" ht="12.95" customHeight="1"/>
    <row r="442" s="19" customFormat="1" ht="12.95" customHeight="1"/>
    <row r="443" s="19" customFormat="1" ht="12.95" customHeight="1"/>
    <row r="444" s="19" customFormat="1" ht="12.95" customHeight="1"/>
    <row r="445" s="19" customFormat="1" ht="12.95" customHeight="1"/>
    <row r="446" s="19" customFormat="1" ht="12.95" customHeight="1"/>
    <row r="447" s="19" customFormat="1" ht="12.95" customHeight="1"/>
    <row r="448" s="19" customFormat="1" ht="12.95" customHeight="1"/>
    <row r="449" s="19" customFormat="1" ht="12.95" customHeight="1"/>
    <row r="450" s="19" customFormat="1" ht="12.95" customHeight="1"/>
    <row r="451" s="19" customFormat="1" ht="12.95" customHeight="1"/>
    <row r="452" s="19" customFormat="1" ht="12.95" customHeight="1"/>
    <row r="453" s="19" customFormat="1" ht="12.95" customHeight="1"/>
    <row r="454" s="19" customFormat="1" ht="12.95" customHeight="1"/>
    <row r="455" s="19" customFormat="1" ht="12.95" customHeight="1"/>
    <row r="456" s="19" customFormat="1" ht="12.95" customHeight="1"/>
    <row r="457" s="19" customFormat="1" ht="12.95" customHeight="1"/>
    <row r="458" s="19" customFormat="1" ht="12.95" customHeight="1"/>
    <row r="459" s="19" customFormat="1" ht="12.95" customHeight="1"/>
    <row r="460" s="19" customFormat="1" ht="12.95" customHeight="1"/>
    <row r="461" s="19" customFormat="1" ht="12.95" customHeight="1"/>
    <row r="462" s="19" customFormat="1" ht="12.95" customHeight="1"/>
    <row r="463" s="19" customFormat="1" ht="12.95" customHeight="1"/>
    <row r="464" s="19" customFormat="1" ht="12.95" customHeight="1"/>
    <row r="465" s="19" customFormat="1" ht="12.95" customHeight="1"/>
    <row r="466" s="19" customFormat="1" ht="12.95" customHeight="1"/>
    <row r="467" s="19" customFormat="1" ht="12.95" customHeight="1"/>
    <row r="468" s="19" customFormat="1" ht="12.95" customHeight="1"/>
    <row r="469" s="19" customFormat="1" ht="12.95" customHeight="1"/>
    <row r="470" s="19" customFormat="1" ht="12.95" customHeight="1"/>
    <row r="471" s="19" customFormat="1" ht="12.95" customHeight="1"/>
    <row r="472" s="19" customFormat="1" ht="12.95" customHeight="1"/>
    <row r="473" s="19" customFormat="1" ht="12.95" customHeight="1"/>
    <row r="474" s="19" customFormat="1" ht="12.95" customHeight="1"/>
    <row r="475" s="19" customFormat="1" ht="12.95" customHeight="1"/>
    <row r="476" s="19" customFormat="1" ht="12.95" customHeight="1"/>
    <row r="477" s="19" customFormat="1" ht="12.95" customHeight="1"/>
    <row r="478" s="19" customFormat="1" ht="12.95" customHeight="1"/>
    <row r="479" s="19" customFormat="1" ht="12.95" customHeight="1"/>
    <row r="480" s="19" customFormat="1" ht="12.95" customHeight="1"/>
    <row r="481" s="19" customFormat="1" ht="12.95" customHeight="1"/>
    <row r="482" s="19" customFormat="1" ht="12.95" customHeight="1"/>
    <row r="483" s="19" customFormat="1" ht="12.95" customHeight="1"/>
    <row r="484" s="19" customFormat="1" ht="12.95" customHeight="1"/>
    <row r="485" s="19" customFormat="1" ht="12.95" customHeight="1"/>
    <row r="486" s="19" customFormat="1" ht="12.95" customHeight="1"/>
    <row r="487" s="19" customFormat="1" ht="12.95" customHeight="1"/>
    <row r="488" s="19" customFormat="1" ht="12.95" customHeight="1"/>
    <row r="489" s="19" customFormat="1" ht="12.95" customHeight="1"/>
    <row r="490" s="19" customFormat="1" ht="12.95" customHeight="1"/>
    <row r="491" s="19" customFormat="1" ht="12.95" customHeight="1"/>
    <row r="492" s="19" customFormat="1" ht="12.95" customHeight="1"/>
    <row r="493" s="19" customFormat="1" ht="12.95" customHeight="1"/>
    <row r="494" s="19" customFormat="1" ht="12.95" customHeight="1"/>
    <row r="495" s="19" customFormat="1" ht="12.95" customHeight="1"/>
    <row r="496" s="19" customFormat="1" ht="12.95" customHeight="1"/>
    <row r="497" s="19" customFormat="1" ht="12.95" customHeight="1"/>
    <row r="498" s="19" customFormat="1" ht="12.95" customHeight="1"/>
    <row r="499" s="19" customFormat="1" ht="12.95" customHeight="1"/>
    <row r="500" s="19" customFormat="1" ht="12.95" customHeight="1"/>
    <row r="501" s="19" customFormat="1" ht="12.95" customHeight="1"/>
    <row r="502" s="19" customFormat="1" ht="12.95" customHeight="1"/>
    <row r="503" s="19" customFormat="1" ht="12.95" customHeight="1"/>
    <row r="504" s="19" customFormat="1" ht="12.95" customHeight="1"/>
    <row r="505" s="19" customFormat="1" ht="12.95" customHeight="1"/>
    <row r="506" s="19" customFormat="1" ht="12.95" customHeight="1"/>
    <row r="507" s="19" customFormat="1" ht="12.95" customHeight="1"/>
    <row r="508" s="19" customFormat="1" ht="12.95" customHeight="1"/>
    <row r="509" s="19" customFormat="1" ht="12.95" customHeight="1"/>
    <row r="510" s="19" customFormat="1" ht="12.95" customHeight="1"/>
    <row r="511" s="19" customFormat="1" ht="12.95" customHeight="1"/>
    <row r="512" s="19" customFormat="1" ht="12.95" customHeight="1"/>
    <row r="513" s="19" customFormat="1" ht="12.95" customHeight="1"/>
    <row r="514" s="19" customFormat="1" ht="12.95" customHeight="1"/>
    <row r="515" s="19" customFormat="1" ht="12.95" customHeight="1"/>
    <row r="516" s="19" customFormat="1" ht="12.95" customHeight="1"/>
    <row r="517" s="19" customFormat="1" ht="12.95" customHeight="1"/>
    <row r="518" s="19" customFormat="1" ht="12.95" customHeight="1"/>
    <row r="519" s="19" customFormat="1" ht="12.95" customHeight="1"/>
    <row r="520" s="19" customFormat="1" ht="12.95" customHeight="1"/>
    <row r="521" s="19" customFormat="1" ht="12.95" customHeight="1"/>
    <row r="522" s="19" customFormat="1" ht="12.95" customHeight="1"/>
    <row r="523" s="19" customFormat="1" ht="12.95" customHeight="1"/>
    <row r="524" s="19" customFormat="1" ht="12.95" customHeight="1"/>
    <row r="525" s="19" customFormat="1" ht="12.95" customHeight="1"/>
    <row r="526" s="19" customFormat="1" ht="12.95" customHeight="1"/>
    <row r="527" s="19" customFormat="1" ht="12.95" customHeight="1"/>
    <row r="528" s="19" customFormat="1" ht="12.95" customHeight="1"/>
    <row r="529" s="19" customFormat="1" ht="12.95" customHeight="1"/>
    <row r="530" s="19" customFormat="1" ht="12.95" customHeight="1"/>
    <row r="531" s="19" customFormat="1" ht="12.95" customHeight="1"/>
    <row r="532" s="19" customFormat="1" ht="12.95" customHeight="1"/>
    <row r="533" s="19" customFormat="1" ht="12.95" customHeight="1"/>
    <row r="534" s="19" customFormat="1" ht="12.95" customHeight="1"/>
    <row r="535" s="19" customFormat="1" ht="12.95" customHeight="1"/>
    <row r="536" s="19" customFormat="1" ht="12.95" customHeight="1"/>
    <row r="537" s="19" customFormat="1" ht="12.95" customHeight="1"/>
    <row r="538" s="19" customFormat="1" ht="12.95" customHeight="1"/>
    <row r="539" s="19" customFormat="1" ht="12.95" customHeight="1"/>
    <row r="540" s="19" customFormat="1" ht="12.95" customHeight="1"/>
    <row r="541" s="19" customFormat="1" ht="12.95" customHeight="1"/>
    <row r="542" s="19" customFormat="1" ht="12.95" customHeight="1"/>
    <row r="543" s="19" customFormat="1" ht="12.95" customHeight="1"/>
    <row r="544" s="19" customFormat="1" ht="12.95" customHeight="1"/>
    <row r="545" s="19" customFormat="1" ht="12.95" customHeight="1"/>
    <row r="546" s="19" customFormat="1" ht="12.95" customHeight="1"/>
    <row r="547" s="19" customFormat="1" ht="12.95" customHeight="1"/>
    <row r="548" s="19" customFormat="1" ht="12.95" customHeight="1"/>
    <row r="549" s="19" customFormat="1" ht="12.95" customHeight="1"/>
    <row r="550" s="19" customFormat="1" ht="12.95" customHeight="1"/>
    <row r="551" s="19" customFormat="1" ht="12.95" customHeight="1"/>
    <row r="552" s="19" customFormat="1" ht="12.95" customHeight="1"/>
    <row r="553" s="19" customFormat="1" ht="12.95" customHeight="1"/>
    <row r="554" s="19" customFormat="1" ht="12.95" customHeight="1"/>
    <row r="555" s="19" customFormat="1" ht="12.95" customHeight="1"/>
    <row r="556" s="19" customFormat="1" ht="12.95" customHeight="1"/>
    <row r="557" s="19" customFormat="1" ht="12.95" customHeight="1"/>
    <row r="558" s="19" customFormat="1" ht="12.95" customHeight="1"/>
    <row r="559" s="19" customFormat="1" ht="12.95" customHeight="1"/>
    <row r="560" s="19" customFormat="1" ht="12.95" customHeight="1"/>
    <row r="561" s="19" customFormat="1" ht="12.95" customHeight="1"/>
    <row r="562" s="19" customFormat="1" ht="12.95" customHeight="1"/>
    <row r="563" s="19" customFormat="1" ht="12.95" customHeight="1"/>
    <row r="564" s="19" customFormat="1" ht="12.95" customHeight="1"/>
    <row r="565" s="19" customFormat="1" ht="12.95" customHeight="1"/>
    <row r="566" s="19" customFormat="1" ht="12.95" customHeight="1"/>
    <row r="567" s="19" customFormat="1" ht="12.95" customHeight="1"/>
    <row r="568" s="19" customFormat="1" ht="12.95" customHeight="1"/>
    <row r="569" s="19" customFormat="1" ht="12.95" customHeight="1"/>
    <row r="570" s="19" customFormat="1" ht="12.95" customHeight="1"/>
    <row r="571" s="19" customFormat="1" ht="12.95" customHeight="1"/>
    <row r="572" s="19" customFormat="1" ht="12.95" customHeight="1"/>
    <row r="573" s="19" customFormat="1" ht="12.95" customHeight="1"/>
    <row r="574" s="19" customFormat="1" ht="12.95" customHeight="1"/>
    <row r="575" s="19" customFormat="1" ht="12.95" customHeight="1"/>
    <row r="576" s="19" customFormat="1" ht="12.95" customHeight="1"/>
    <row r="577" s="19" customFormat="1" ht="12.95" customHeight="1"/>
    <row r="578" s="19" customFormat="1" ht="12.95" customHeight="1"/>
    <row r="579" s="19" customFormat="1" ht="12.95" customHeight="1"/>
    <row r="580" s="19" customFormat="1" ht="12.95" customHeight="1"/>
    <row r="581" s="19" customFormat="1" ht="12.95" customHeight="1"/>
    <row r="582" s="19" customFormat="1" ht="12.95" customHeight="1"/>
    <row r="583" s="19" customFormat="1" ht="12.95" customHeight="1"/>
    <row r="584" s="19" customFormat="1" ht="12.95" customHeight="1"/>
    <row r="585" s="19" customFormat="1" ht="12.95" customHeight="1"/>
    <row r="586" s="19" customFormat="1" ht="12.95" customHeight="1"/>
    <row r="587" s="19" customFormat="1" ht="12.95" customHeight="1"/>
    <row r="588" s="19" customFormat="1" ht="12.95" customHeight="1"/>
    <row r="589" s="19" customFormat="1" ht="12.95" customHeight="1"/>
    <row r="590" s="19" customFormat="1" ht="12.95" customHeight="1"/>
    <row r="591" s="19" customFormat="1" ht="12.95" customHeight="1"/>
    <row r="592" s="19" customFormat="1" ht="12.95" customHeight="1"/>
    <row r="593" s="19" customFormat="1" ht="12.95" customHeight="1"/>
    <row r="594" s="19" customFormat="1" ht="12.95" customHeight="1"/>
    <row r="595" s="19" customFormat="1" ht="12.95" customHeight="1"/>
    <row r="596" s="19" customFormat="1" ht="12.95" customHeight="1"/>
    <row r="597" s="19" customFormat="1" ht="12.95" customHeight="1"/>
    <row r="598" s="19" customFormat="1" ht="12.95" customHeight="1"/>
    <row r="599" s="19" customFormat="1" ht="12.95" customHeight="1"/>
    <row r="600" s="19" customFormat="1" ht="12.95" customHeight="1"/>
    <row r="601" s="19" customFormat="1" ht="12.95" customHeight="1"/>
    <row r="602" s="19" customFormat="1" ht="12.95" customHeight="1"/>
    <row r="603" s="19" customFormat="1" ht="12.95" customHeight="1"/>
    <row r="604" s="19" customFormat="1" ht="12.95" customHeight="1"/>
    <row r="605" s="19" customFormat="1" ht="12.95" customHeight="1"/>
    <row r="606" s="19" customFormat="1" ht="12.95" customHeight="1"/>
    <row r="607" s="19" customFormat="1" ht="12.95" customHeight="1"/>
    <row r="608" s="19" customFormat="1" ht="12.9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2"/>
  <sheetViews>
    <sheetView topLeftCell="A19" workbookViewId="0">
      <selection activeCell="A16" sqref="A16:C47"/>
    </sheetView>
  </sheetViews>
  <sheetFormatPr defaultRowHeight="12.75"/>
  <cols>
    <col min="1" max="1" width="19.7109375" style="6" customWidth="1"/>
    <col min="2" max="2" width="4.42578125" style="5" customWidth="1"/>
    <col min="3" max="3" width="12.7109375" style="6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6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>
      <c r="A1" s="4" t="s">
        <v>35</v>
      </c>
      <c r="I1" s="7" t="s">
        <v>36</v>
      </c>
      <c r="J1" s="8" t="s">
        <v>37</v>
      </c>
    </row>
    <row r="2" spans="1:16">
      <c r="I2" s="9" t="s">
        <v>38</v>
      </c>
      <c r="J2" s="10" t="s">
        <v>39</v>
      </c>
    </row>
    <row r="3" spans="1:16">
      <c r="A3" s="11" t="s">
        <v>40</v>
      </c>
      <c r="I3" s="9" t="s">
        <v>41</v>
      </c>
      <c r="J3" s="10" t="s">
        <v>42</v>
      </c>
    </row>
    <row r="4" spans="1:16">
      <c r="I4" s="9" t="s">
        <v>43</v>
      </c>
      <c r="J4" s="10" t="s">
        <v>42</v>
      </c>
    </row>
    <row r="5" spans="1:16" ht="13.5" thickBot="1">
      <c r="I5" s="12" t="s">
        <v>44</v>
      </c>
      <c r="J5" s="13" t="s">
        <v>45</v>
      </c>
    </row>
    <row r="10" spans="1:16" ht="13.5" thickBot="1"/>
    <row r="11" spans="1:16" ht="12.75" customHeight="1" thickBot="1">
      <c r="A11" s="6" t="str">
        <f t="shared" ref="A11:A47" si="0">P11</f>
        <v> BBS 104 </v>
      </c>
      <c r="B11" s="2" t="str">
        <f t="shared" ref="B11:B47" si="1">IF(H11=INT(H11),"I","II")</f>
        <v>I</v>
      </c>
      <c r="C11" s="6">
        <f t="shared" ref="C11:C47" si="2">1*G11</f>
        <v>48289.372000000003</v>
      </c>
      <c r="D11" s="5" t="str">
        <f t="shared" ref="D11:D47" si="3">VLOOKUP(F11,I$1:J$5,2,FALSE)</f>
        <v>vis</v>
      </c>
      <c r="E11" s="14" t="e">
        <f>VLOOKUP(C11,#REF!,3,FALSE)</f>
        <v>#REF!</v>
      </c>
      <c r="F11" s="2" t="s">
        <v>44</v>
      </c>
      <c r="G11" s="5" t="str">
        <f t="shared" ref="G11:G47" si="4">MID(I11,3,LEN(I11)-3)</f>
        <v>48289.372</v>
      </c>
      <c r="H11" s="6">
        <f t="shared" ref="H11:H47" si="5">1*K11</f>
        <v>13343</v>
      </c>
      <c r="I11" s="15" t="s">
        <v>135</v>
      </c>
      <c r="J11" s="16" t="s">
        <v>136</v>
      </c>
      <c r="K11" s="15">
        <v>13343</v>
      </c>
      <c r="L11" s="15" t="s">
        <v>137</v>
      </c>
      <c r="M11" s="16" t="s">
        <v>78</v>
      </c>
      <c r="N11" s="16"/>
      <c r="O11" s="17" t="s">
        <v>138</v>
      </c>
      <c r="P11" s="17" t="s">
        <v>139</v>
      </c>
    </row>
    <row r="12" spans="1:16" ht="12.75" customHeight="1" thickBot="1">
      <c r="A12" s="6" t="str">
        <f t="shared" si="0"/>
        <v> BBS 104 </v>
      </c>
      <c r="B12" s="2" t="str">
        <f t="shared" si="1"/>
        <v>I</v>
      </c>
      <c r="C12" s="6">
        <f t="shared" si="2"/>
        <v>48602.455000000002</v>
      </c>
      <c r="D12" s="5" t="str">
        <f t="shared" si="3"/>
        <v>vis</v>
      </c>
      <c r="E12" s="14" t="e">
        <f>VLOOKUP(C12,#REF!,3,FALSE)</f>
        <v>#REF!</v>
      </c>
      <c r="F12" s="2" t="s">
        <v>44</v>
      </c>
      <c r="G12" s="5" t="str">
        <f t="shared" si="4"/>
        <v>48602.455</v>
      </c>
      <c r="H12" s="6">
        <f t="shared" si="5"/>
        <v>13543</v>
      </c>
      <c r="I12" s="15" t="s">
        <v>140</v>
      </c>
      <c r="J12" s="16" t="s">
        <v>141</v>
      </c>
      <c r="K12" s="15">
        <v>13543</v>
      </c>
      <c r="L12" s="15" t="s">
        <v>142</v>
      </c>
      <c r="M12" s="16" t="s">
        <v>78</v>
      </c>
      <c r="N12" s="16"/>
      <c r="O12" s="17" t="s">
        <v>138</v>
      </c>
      <c r="P12" s="17" t="s">
        <v>139</v>
      </c>
    </row>
    <row r="13" spans="1:16" ht="12.75" customHeight="1" thickBot="1">
      <c r="A13" s="6" t="str">
        <f t="shared" si="0"/>
        <v> BBS 104 </v>
      </c>
      <c r="B13" s="2" t="str">
        <f t="shared" si="1"/>
        <v>I</v>
      </c>
      <c r="C13" s="6">
        <f t="shared" si="2"/>
        <v>48605.580999999998</v>
      </c>
      <c r="D13" s="5" t="str">
        <f t="shared" si="3"/>
        <v>vis</v>
      </c>
      <c r="E13" s="14" t="e">
        <f>VLOOKUP(C13,#REF!,3,FALSE)</f>
        <v>#REF!</v>
      </c>
      <c r="F13" s="2" t="s">
        <v>44</v>
      </c>
      <c r="G13" s="5" t="str">
        <f t="shared" si="4"/>
        <v>48605.581</v>
      </c>
      <c r="H13" s="6">
        <f t="shared" si="5"/>
        <v>13545</v>
      </c>
      <c r="I13" s="15" t="s">
        <v>143</v>
      </c>
      <c r="J13" s="16" t="s">
        <v>144</v>
      </c>
      <c r="K13" s="15">
        <v>13545</v>
      </c>
      <c r="L13" s="15" t="s">
        <v>145</v>
      </c>
      <c r="M13" s="16" t="s">
        <v>78</v>
      </c>
      <c r="N13" s="16"/>
      <c r="O13" s="17" t="s">
        <v>138</v>
      </c>
      <c r="P13" s="17" t="s">
        <v>139</v>
      </c>
    </row>
    <row r="14" spans="1:16" ht="12.75" customHeight="1" thickBot="1">
      <c r="A14" s="6" t="str">
        <f t="shared" si="0"/>
        <v> BBS 104 </v>
      </c>
      <c r="B14" s="2" t="str">
        <f t="shared" si="1"/>
        <v>II</v>
      </c>
      <c r="C14" s="6">
        <f t="shared" si="2"/>
        <v>49002.502999999997</v>
      </c>
      <c r="D14" s="5" t="str">
        <f t="shared" si="3"/>
        <v>vis</v>
      </c>
      <c r="E14" s="14" t="e">
        <f>VLOOKUP(C14,#REF!,3,FALSE)</f>
        <v>#REF!</v>
      </c>
      <c r="F14" s="2" t="s">
        <v>44</v>
      </c>
      <c r="G14" s="5" t="str">
        <f t="shared" si="4"/>
        <v>49002.503</v>
      </c>
      <c r="H14" s="6">
        <f t="shared" si="5"/>
        <v>13798.5</v>
      </c>
      <c r="I14" s="15" t="s">
        <v>152</v>
      </c>
      <c r="J14" s="16" t="s">
        <v>153</v>
      </c>
      <c r="K14" s="15">
        <v>13798.5</v>
      </c>
      <c r="L14" s="15" t="s">
        <v>154</v>
      </c>
      <c r="M14" s="16" t="s">
        <v>78</v>
      </c>
      <c r="N14" s="16"/>
      <c r="O14" s="17" t="s">
        <v>138</v>
      </c>
      <c r="P14" s="17" t="s">
        <v>139</v>
      </c>
    </row>
    <row r="15" spans="1:16" ht="12.75" customHeight="1" thickBot="1">
      <c r="A15" s="6" t="str">
        <f t="shared" si="0"/>
        <v> BBS 111 </v>
      </c>
      <c r="B15" s="2" t="str">
        <f t="shared" si="1"/>
        <v>I</v>
      </c>
      <c r="C15" s="6">
        <f t="shared" si="2"/>
        <v>50113.358</v>
      </c>
      <c r="D15" s="5" t="str">
        <f t="shared" si="3"/>
        <v>vis</v>
      </c>
      <c r="E15" s="14" t="e">
        <f>VLOOKUP(C15,#REF!,3,FALSE)</f>
        <v>#REF!</v>
      </c>
      <c r="F15" s="2" t="s">
        <v>44</v>
      </c>
      <c r="G15" s="5" t="str">
        <f t="shared" si="4"/>
        <v>50113.358</v>
      </c>
      <c r="H15" s="6">
        <f t="shared" si="5"/>
        <v>14508</v>
      </c>
      <c r="I15" s="15" t="s">
        <v>158</v>
      </c>
      <c r="J15" s="16" t="s">
        <v>159</v>
      </c>
      <c r="K15" s="15">
        <v>14508</v>
      </c>
      <c r="L15" s="15" t="s">
        <v>160</v>
      </c>
      <c r="M15" s="16" t="s">
        <v>78</v>
      </c>
      <c r="N15" s="16"/>
      <c r="O15" s="17" t="s">
        <v>138</v>
      </c>
      <c r="P15" s="17" t="s">
        <v>161</v>
      </c>
    </row>
    <row r="16" spans="1:16" ht="12.75" customHeight="1" thickBot="1">
      <c r="A16" s="6" t="str">
        <f t="shared" si="0"/>
        <v> MVS 2.46 </v>
      </c>
      <c r="B16" s="2" t="str">
        <f t="shared" si="1"/>
        <v>II</v>
      </c>
      <c r="C16" s="6">
        <f t="shared" si="2"/>
        <v>25621.517</v>
      </c>
      <c r="D16" s="5" t="str">
        <f t="shared" si="3"/>
        <v>vis</v>
      </c>
      <c r="E16" s="14" t="e">
        <f>VLOOKUP(C16,#REF!,3,FALSE)</f>
        <v>#REF!</v>
      </c>
      <c r="F16" s="2" t="s">
        <v>44</v>
      </c>
      <c r="G16" s="5" t="str">
        <f t="shared" si="4"/>
        <v>25621.517</v>
      </c>
      <c r="H16" s="6">
        <f t="shared" si="5"/>
        <v>-1134.5</v>
      </c>
      <c r="I16" s="15" t="s">
        <v>46</v>
      </c>
      <c r="J16" s="16" t="s">
        <v>47</v>
      </c>
      <c r="K16" s="15">
        <v>-1134.5</v>
      </c>
      <c r="L16" s="15" t="s">
        <v>48</v>
      </c>
      <c r="M16" s="16" t="s">
        <v>49</v>
      </c>
      <c r="N16" s="16"/>
      <c r="O16" s="17" t="s">
        <v>50</v>
      </c>
      <c r="P16" s="17" t="s">
        <v>51</v>
      </c>
    </row>
    <row r="17" spans="1:16" ht="12.75" customHeight="1" thickBot="1">
      <c r="A17" s="6" t="str">
        <f t="shared" si="0"/>
        <v> MVS 2.46 </v>
      </c>
      <c r="B17" s="2" t="str">
        <f t="shared" si="1"/>
        <v>II</v>
      </c>
      <c r="C17" s="6">
        <f t="shared" si="2"/>
        <v>27398.58</v>
      </c>
      <c r="D17" s="5" t="str">
        <f t="shared" si="3"/>
        <v>vis</v>
      </c>
      <c r="E17" s="14" t="e">
        <f>VLOOKUP(C17,#REF!,3,FALSE)</f>
        <v>#REF!</v>
      </c>
      <c r="F17" s="2" t="s">
        <v>44</v>
      </c>
      <c r="G17" s="5" t="str">
        <f t="shared" si="4"/>
        <v>27398.580</v>
      </c>
      <c r="H17" s="6">
        <f t="shared" si="5"/>
        <v>0.5</v>
      </c>
      <c r="I17" s="15" t="s">
        <v>52</v>
      </c>
      <c r="J17" s="16" t="s">
        <v>53</v>
      </c>
      <c r="K17" s="15">
        <v>0.5</v>
      </c>
      <c r="L17" s="15" t="s">
        <v>54</v>
      </c>
      <c r="M17" s="16" t="s">
        <v>49</v>
      </c>
      <c r="N17" s="16"/>
      <c r="O17" s="17" t="s">
        <v>50</v>
      </c>
      <c r="P17" s="17" t="s">
        <v>51</v>
      </c>
    </row>
    <row r="18" spans="1:16" ht="12.75" customHeight="1" thickBot="1">
      <c r="A18" s="6" t="str">
        <f t="shared" si="0"/>
        <v> MVS 2.46 </v>
      </c>
      <c r="B18" s="2" t="str">
        <f t="shared" si="1"/>
        <v>II</v>
      </c>
      <c r="C18" s="6">
        <f t="shared" si="2"/>
        <v>29219.550999999999</v>
      </c>
      <c r="D18" s="5" t="str">
        <f t="shared" si="3"/>
        <v>vis</v>
      </c>
      <c r="E18" s="14" t="e">
        <f>VLOOKUP(C18,#REF!,3,FALSE)</f>
        <v>#REF!</v>
      </c>
      <c r="F18" s="2" t="s">
        <v>44</v>
      </c>
      <c r="G18" s="5" t="str">
        <f t="shared" si="4"/>
        <v>29219.551</v>
      </c>
      <c r="H18" s="6">
        <f t="shared" si="5"/>
        <v>1163.5</v>
      </c>
      <c r="I18" s="15" t="s">
        <v>55</v>
      </c>
      <c r="J18" s="16" t="s">
        <v>56</v>
      </c>
      <c r="K18" s="15">
        <v>1163.5</v>
      </c>
      <c r="L18" s="15" t="s">
        <v>57</v>
      </c>
      <c r="M18" s="16" t="s">
        <v>49</v>
      </c>
      <c r="N18" s="16"/>
      <c r="O18" s="17" t="s">
        <v>50</v>
      </c>
      <c r="P18" s="17" t="s">
        <v>51</v>
      </c>
    </row>
    <row r="19" spans="1:16" ht="12.75" customHeight="1" thickBot="1">
      <c r="A19" s="6" t="str">
        <f t="shared" si="0"/>
        <v> MVS 2.46 </v>
      </c>
      <c r="B19" s="2" t="str">
        <f t="shared" si="1"/>
        <v>II</v>
      </c>
      <c r="C19" s="6">
        <f t="shared" si="2"/>
        <v>29590.626</v>
      </c>
      <c r="D19" s="5" t="str">
        <f t="shared" si="3"/>
        <v>vis</v>
      </c>
      <c r="E19" s="14" t="e">
        <f>VLOOKUP(C19,#REF!,3,FALSE)</f>
        <v>#REF!</v>
      </c>
      <c r="F19" s="2" t="s">
        <v>44</v>
      </c>
      <c r="G19" s="5" t="str">
        <f t="shared" si="4"/>
        <v>29590.626</v>
      </c>
      <c r="H19" s="6">
        <f t="shared" si="5"/>
        <v>1400.5</v>
      </c>
      <c r="I19" s="15" t="s">
        <v>58</v>
      </c>
      <c r="J19" s="16" t="s">
        <v>59</v>
      </c>
      <c r="K19" s="15">
        <v>1400.5</v>
      </c>
      <c r="L19" s="15" t="s">
        <v>60</v>
      </c>
      <c r="M19" s="16" t="s">
        <v>49</v>
      </c>
      <c r="N19" s="16"/>
      <c r="O19" s="17" t="s">
        <v>50</v>
      </c>
      <c r="P19" s="17" t="s">
        <v>51</v>
      </c>
    </row>
    <row r="20" spans="1:16" ht="12.75" customHeight="1" thickBot="1">
      <c r="A20" s="6" t="str">
        <f t="shared" si="0"/>
        <v> MVS 2.46 </v>
      </c>
      <c r="B20" s="2" t="str">
        <f t="shared" si="1"/>
        <v>I</v>
      </c>
      <c r="C20" s="6">
        <f t="shared" si="2"/>
        <v>29619.625</v>
      </c>
      <c r="D20" s="5" t="str">
        <f t="shared" si="3"/>
        <v>vis</v>
      </c>
      <c r="E20" s="14" t="e">
        <f>VLOOKUP(C20,#REF!,3,FALSE)</f>
        <v>#REF!</v>
      </c>
      <c r="F20" s="2" t="s">
        <v>44</v>
      </c>
      <c r="G20" s="5" t="str">
        <f t="shared" si="4"/>
        <v>29619.625</v>
      </c>
      <c r="H20" s="6">
        <f t="shared" si="5"/>
        <v>1419</v>
      </c>
      <c r="I20" s="15" t="s">
        <v>61</v>
      </c>
      <c r="J20" s="16" t="s">
        <v>62</v>
      </c>
      <c r="K20" s="15">
        <v>1419</v>
      </c>
      <c r="L20" s="15" t="s">
        <v>63</v>
      </c>
      <c r="M20" s="16" t="s">
        <v>49</v>
      </c>
      <c r="N20" s="16"/>
      <c r="O20" s="17" t="s">
        <v>50</v>
      </c>
      <c r="P20" s="17" t="s">
        <v>51</v>
      </c>
    </row>
    <row r="21" spans="1:16" ht="12.75" customHeight="1" thickBot="1">
      <c r="A21" s="6" t="str">
        <f t="shared" si="0"/>
        <v> MVS 2.46 </v>
      </c>
      <c r="B21" s="2" t="str">
        <f t="shared" si="1"/>
        <v>II</v>
      </c>
      <c r="C21" s="6">
        <f t="shared" si="2"/>
        <v>29634.591</v>
      </c>
      <c r="D21" s="5" t="str">
        <f t="shared" si="3"/>
        <v>vis</v>
      </c>
      <c r="E21" s="14" t="e">
        <f>VLOOKUP(C21,#REF!,3,FALSE)</f>
        <v>#REF!</v>
      </c>
      <c r="F21" s="2" t="s">
        <v>44</v>
      </c>
      <c r="G21" s="5" t="str">
        <f t="shared" si="4"/>
        <v>29634.591</v>
      </c>
      <c r="H21" s="6">
        <f t="shared" si="5"/>
        <v>1428.5</v>
      </c>
      <c r="I21" s="15" t="s">
        <v>64</v>
      </c>
      <c r="J21" s="16" t="s">
        <v>65</v>
      </c>
      <c r="K21" s="15">
        <v>1428.5</v>
      </c>
      <c r="L21" s="15" t="s">
        <v>66</v>
      </c>
      <c r="M21" s="16" t="s">
        <v>49</v>
      </c>
      <c r="N21" s="16"/>
      <c r="O21" s="17" t="s">
        <v>50</v>
      </c>
      <c r="P21" s="17" t="s">
        <v>51</v>
      </c>
    </row>
    <row r="22" spans="1:16" ht="12.75" customHeight="1" thickBot="1">
      <c r="A22" s="6" t="str">
        <f t="shared" si="0"/>
        <v> MVS 2.46 </v>
      </c>
      <c r="B22" s="2" t="str">
        <f t="shared" si="1"/>
        <v>I</v>
      </c>
      <c r="C22" s="6">
        <f t="shared" si="2"/>
        <v>29641.532999999999</v>
      </c>
      <c r="D22" s="5" t="str">
        <f t="shared" si="3"/>
        <v>vis</v>
      </c>
      <c r="E22" s="14" t="e">
        <f>VLOOKUP(C22,#REF!,3,FALSE)</f>
        <v>#REF!</v>
      </c>
      <c r="F22" s="2" t="s">
        <v>44</v>
      </c>
      <c r="G22" s="5" t="str">
        <f t="shared" si="4"/>
        <v>29641.533</v>
      </c>
      <c r="H22" s="6">
        <f t="shared" si="5"/>
        <v>1433</v>
      </c>
      <c r="I22" s="15" t="s">
        <v>67</v>
      </c>
      <c r="J22" s="16" t="s">
        <v>68</v>
      </c>
      <c r="K22" s="15">
        <v>1433</v>
      </c>
      <c r="L22" s="15" t="s">
        <v>69</v>
      </c>
      <c r="M22" s="16" t="s">
        <v>49</v>
      </c>
      <c r="N22" s="16"/>
      <c r="O22" s="17" t="s">
        <v>50</v>
      </c>
      <c r="P22" s="17" t="s">
        <v>51</v>
      </c>
    </row>
    <row r="23" spans="1:16" ht="12.75" customHeight="1" thickBot="1">
      <c r="A23" s="6" t="str">
        <f t="shared" si="0"/>
        <v> MVS 2.46 </v>
      </c>
      <c r="B23" s="2" t="str">
        <f t="shared" si="1"/>
        <v>I</v>
      </c>
      <c r="C23" s="6">
        <f t="shared" si="2"/>
        <v>30377.431</v>
      </c>
      <c r="D23" s="5" t="str">
        <f t="shared" si="3"/>
        <v>vis</v>
      </c>
      <c r="E23" s="14" t="e">
        <f>VLOOKUP(C23,#REF!,3,FALSE)</f>
        <v>#REF!</v>
      </c>
      <c r="F23" s="2" t="s">
        <v>44</v>
      </c>
      <c r="G23" s="5" t="str">
        <f t="shared" si="4"/>
        <v>30377.431</v>
      </c>
      <c r="H23" s="6">
        <f t="shared" si="5"/>
        <v>1903</v>
      </c>
      <c r="I23" s="15" t="s">
        <v>70</v>
      </c>
      <c r="J23" s="16" t="s">
        <v>71</v>
      </c>
      <c r="K23" s="15">
        <v>1903</v>
      </c>
      <c r="L23" s="15" t="s">
        <v>69</v>
      </c>
      <c r="M23" s="16" t="s">
        <v>49</v>
      </c>
      <c r="N23" s="16"/>
      <c r="O23" s="17" t="s">
        <v>50</v>
      </c>
      <c r="P23" s="17" t="s">
        <v>51</v>
      </c>
    </row>
    <row r="24" spans="1:16" ht="12.75" customHeight="1" thickBot="1">
      <c r="A24" s="6" t="str">
        <f t="shared" si="0"/>
        <v> MVS 2.46 </v>
      </c>
      <c r="B24" s="2" t="str">
        <f t="shared" si="1"/>
        <v>II</v>
      </c>
      <c r="C24" s="6">
        <f t="shared" si="2"/>
        <v>30428.377</v>
      </c>
      <c r="D24" s="5" t="str">
        <f t="shared" si="3"/>
        <v>vis</v>
      </c>
      <c r="E24" s="14" t="e">
        <f>VLOOKUP(C24,#REF!,3,FALSE)</f>
        <v>#REF!</v>
      </c>
      <c r="F24" s="2" t="s">
        <v>44</v>
      </c>
      <c r="G24" s="5" t="str">
        <f t="shared" si="4"/>
        <v>30428.377</v>
      </c>
      <c r="H24" s="6">
        <f t="shared" si="5"/>
        <v>1935.5</v>
      </c>
      <c r="I24" s="15" t="s">
        <v>72</v>
      </c>
      <c r="J24" s="16" t="s">
        <v>73</v>
      </c>
      <c r="K24" s="15">
        <v>1935.5</v>
      </c>
      <c r="L24" s="15" t="s">
        <v>74</v>
      </c>
      <c r="M24" s="16" t="s">
        <v>49</v>
      </c>
      <c r="N24" s="16"/>
      <c r="O24" s="17" t="s">
        <v>50</v>
      </c>
      <c r="P24" s="17" t="s">
        <v>51</v>
      </c>
    </row>
    <row r="25" spans="1:16" ht="12.75" customHeight="1" thickBot="1">
      <c r="A25" s="6" t="str">
        <f t="shared" si="0"/>
        <v> COVS </v>
      </c>
      <c r="B25" s="2" t="str">
        <f t="shared" si="1"/>
        <v>I</v>
      </c>
      <c r="C25" s="6">
        <f t="shared" si="2"/>
        <v>30457.25</v>
      </c>
      <c r="D25" s="5" t="str">
        <f t="shared" si="3"/>
        <v>vis</v>
      </c>
      <c r="E25" s="14" t="e">
        <f>VLOOKUP(C25,#REF!,3,FALSE)</f>
        <v>#REF!</v>
      </c>
      <c r="F25" s="2" t="s">
        <v>44</v>
      </c>
      <c r="G25" s="5" t="str">
        <f t="shared" si="4"/>
        <v>30457.25</v>
      </c>
      <c r="H25" s="6">
        <f t="shared" si="5"/>
        <v>1954</v>
      </c>
      <c r="I25" s="15" t="s">
        <v>75</v>
      </c>
      <c r="J25" s="16" t="s">
        <v>76</v>
      </c>
      <c r="K25" s="15">
        <v>1954</v>
      </c>
      <c r="L25" s="15" t="s">
        <v>77</v>
      </c>
      <c r="M25" s="16" t="s">
        <v>78</v>
      </c>
      <c r="N25" s="16"/>
      <c r="O25" s="17" t="s">
        <v>79</v>
      </c>
      <c r="P25" s="17" t="s">
        <v>80</v>
      </c>
    </row>
    <row r="26" spans="1:16" ht="12.75" customHeight="1" thickBot="1">
      <c r="A26" s="6" t="str">
        <f t="shared" si="0"/>
        <v> MVS 2.46 </v>
      </c>
      <c r="B26" s="2" t="str">
        <f t="shared" si="1"/>
        <v>II</v>
      </c>
      <c r="C26" s="6">
        <f t="shared" si="2"/>
        <v>31447.605</v>
      </c>
      <c r="D26" s="5" t="str">
        <f t="shared" si="3"/>
        <v>vis</v>
      </c>
      <c r="E26" s="14" t="e">
        <f>VLOOKUP(C26,#REF!,3,FALSE)</f>
        <v>#REF!</v>
      </c>
      <c r="F26" s="2" t="s">
        <v>44</v>
      </c>
      <c r="G26" s="5" t="str">
        <f t="shared" si="4"/>
        <v>31447.605</v>
      </c>
      <c r="H26" s="6">
        <f t="shared" si="5"/>
        <v>2586.5</v>
      </c>
      <c r="I26" s="15" t="s">
        <v>81</v>
      </c>
      <c r="J26" s="16" t="s">
        <v>82</v>
      </c>
      <c r="K26" s="15">
        <v>2586.5</v>
      </c>
      <c r="L26" s="15" t="s">
        <v>83</v>
      </c>
      <c r="M26" s="16" t="s">
        <v>49</v>
      </c>
      <c r="N26" s="16"/>
      <c r="O26" s="17" t="s">
        <v>50</v>
      </c>
      <c r="P26" s="17" t="s">
        <v>51</v>
      </c>
    </row>
    <row r="27" spans="1:16" ht="12.75" customHeight="1" thickBot="1">
      <c r="A27" s="6" t="str">
        <f t="shared" si="0"/>
        <v> MVS 2.46 </v>
      </c>
      <c r="B27" s="2" t="str">
        <f t="shared" si="1"/>
        <v>I</v>
      </c>
      <c r="C27" s="6">
        <f t="shared" si="2"/>
        <v>31462.437999999998</v>
      </c>
      <c r="D27" s="5" t="str">
        <f t="shared" si="3"/>
        <v>vis</v>
      </c>
      <c r="E27" s="14" t="e">
        <f>VLOOKUP(C27,#REF!,3,FALSE)</f>
        <v>#REF!</v>
      </c>
      <c r="F27" s="2" t="s">
        <v>44</v>
      </c>
      <c r="G27" s="5" t="str">
        <f t="shared" si="4"/>
        <v>31462.438</v>
      </c>
      <c r="H27" s="6">
        <f t="shared" si="5"/>
        <v>2596</v>
      </c>
      <c r="I27" s="15" t="s">
        <v>84</v>
      </c>
      <c r="J27" s="16" t="s">
        <v>85</v>
      </c>
      <c r="K27" s="15">
        <v>2596</v>
      </c>
      <c r="L27" s="15" t="s">
        <v>86</v>
      </c>
      <c r="M27" s="16" t="s">
        <v>49</v>
      </c>
      <c r="N27" s="16"/>
      <c r="O27" s="17" t="s">
        <v>50</v>
      </c>
      <c r="P27" s="17" t="s">
        <v>51</v>
      </c>
    </row>
    <row r="28" spans="1:16" ht="12.75" customHeight="1" thickBot="1">
      <c r="A28" s="6" t="str">
        <f t="shared" si="0"/>
        <v> MVS 2.46 </v>
      </c>
      <c r="B28" s="2" t="str">
        <f t="shared" si="1"/>
        <v>II</v>
      </c>
      <c r="C28" s="6">
        <f t="shared" si="2"/>
        <v>31469.463</v>
      </c>
      <c r="D28" s="5" t="str">
        <f t="shared" si="3"/>
        <v>vis</v>
      </c>
      <c r="E28" s="14" t="e">
        <f>VLOOKUP(C28,#REF!,3,FALSE)</f>
        <v>#REF!</v>
      </c>
      <c r="F28" s="2" t="s">
        <v>44</v>
      </c>
      <c r="G28" s="5" t="str">
        <f t="shared" si="4"/>
        <v>31469.463</v>
      </c>
      <c r="H28" s="6">
        <f t="shared" si="5"/>
        <v>2600.5</v>
      </c>
      <c r="I28" s="15" t="s">
        <v>87</v>
      </c>
      <c r="J28" s="16" t="s">
        <v>88</v>
      </c>
      <c r="K28" s="15">
        <v>2600.5</v>
      </c>
      <c r="L28" s="15" t="s">
        <v>89</v>
      </c>
      <c r="M28" s="16" t="s">
        <v>49</v>
      </c>
      <c r="N28" s="16"/>
      <c r="O28" s="17" t="s">
        <v>50</v>
      </c>
      <c r="P28" s="17" t="s">
        <v>51</v>
      </c>
    </row>
    <row r="29" spans="1:16" ht="12.75" customHeight="1" thickBot="1">
      <c r="A29" s="6" t="str">
        <f t="shared" si="0"/>
        <v> MVS 2.46 </v>
      </c>
      <c r="B29" s="2" t="str">
        <f t="shared" si="1"/>
        <v>II</v>
      </c>
      <c r="C29" s="6">
        <f t="shared" si="2"/>
        <v>32131.687000000002</v>
      </c>
      <c r="D29" s="5" t="str">
        <f t="shared" si="3"/>
        <v>vis</v>
      </c>
      <c r="E29" s="14" t="e">
        <f>VLOOKUP(C29,#REF!,3,FALSE)</f>
        <v>#REF!</v>
      </c>
      <c r="F29" s="2" t="s">
        <v>44</v>
      </c>
      <c r="G29" s="5" t="str">
        <f t="shared" si="4"/>
        <v>32131.687</v>
      </c>
      <c r="H29" s="6">
        <f t="shared" si="5"/>
        <v>3023.5</v>
      </c>
      <c r="I29" s="15" t="s">
        <v>90</v>
      </c>
      <c r="J29" s="16" t="s">
        <v>91</v>
      </c>
      <c r="K29" s="15">
        <v>3023.5</v>
      </c>
      <c r="L29" s="15" t="s">
        <v>92</v>
      </c>
      <c r="M29" s="16" t="s">
        <v>49</v>
      </c>
      <c r="N29" s="16"/>
      <c r="O29" s="17" t="s">
        <v>50</v>
      </c>
      <c r="P29" s="17" t="s">
        <v>51</v>
      </c>
    </row>
    <row r="30" spans="1:16" ht="12.75" customHeight="1" thickBot="1">
      <c r="A30" s="6" t="str">
        <f t="shared" si="0"/>
        <v> MVS 2.46 </v>
      </c>
      <c r="B30" s="2" t="str">
        <f t="shared" si="1"/>
        <v>I</v>
      </c>
      <c r="C30" s="6">
        <f t="shared" si="2"/>
        <v>32234.425999999999</v>
      </c>
      <c r="D30" s="5" t="str">
        <f t="shared" si="3"/>
        <v>vis</v>
      </c>
      <c r="E30" s="14" t="e">
        <f>VLOOKUP(C30,#REF!,3,FALSE)</f>
        <v>#REF!</v>
      </c>
      <c r="F30" s="2" t="s">
        <v>44</v>
      </c>
      <c r="G30" s="5" t="str">
        <f t="shared" si="4"/>
        <v>32234.426</v>
      </c>
      <c r="H30" s="6">
        <f t="shared" si="5"/>
        <v>3089</v>
      </c>
      <c r="I30" s="15" t="s">
        <v>93</v>
      </c>
      <c r="J30" s="16" t="s">
        <v>94</v>
      </c>
      <c r="K30" s="15">
        <v>3089</v>
      </c>
      <c r="L30" s="15" t="s">
        <v>95</v>
      </c>
      <c r="M30" s="16" t="s">
        <v>49</v>
      </c>
      <c r="N30" s="16"/>
      <c r="O30" s="17" t="s">
        <v>50</v>
      </c>
      <c r="P30" s="17" t="s">
        <v>51</v>
      </c>
    </row>
    <row r="31" spans="1:16" ht="12.75" customHeight="1" thickBot="1">
      <c r="A31" s="6" t="str">
        <f t="shared" si="0"/>
        <v> MVS 2.46 </v>
      </c>
      <c r="B31" s="2" t="str">
        <f t="shared" si="1"/>
        <v>II</v>
      </c>
      <c r="C31" s="6">
        <f t="shared" si="2"/>
        <v>32889.550000000003</v>
      </c>
      <c r="D31" s="5" t="str">
        <f t="shared" si="3"/>
        <v>vis</v>
      </c>
      <c r="E31" s="14" t="e">
        <f>VLOOKUP(C31,#REF!,3,FALSE)</f>
        <v>#REF!</v>
      </c>
      <c r="F31" s="2" t="s">
        <v>44</v>
      </c>
      <c r="G31" s="5" t="str">
        <f t="shared" si="4"/>
        <v>32889.550</v>
      </c>
      <c r="H31" s="6">
        <f t="shared" si="5"/>
        <v>3507.5</v>
      </c>
      <c r="I31" s="15" t="s">
        <v>96</v>
      </c>
      <c r="J31" s="16" t="s">
        <v>97</v>
      </c>
      <c r="K31" s="15">
        <v>3507.5</v>
      </c>
      <c r="L31" s="15" t="s">
        <v>98</v>
      </c>
      <c r="M31" s="16" t="s">
        <v>49</v>
      </c>
      <c r="N31" s="16"/>
      <c r="O31" s="17" t="s">
        <v>50</v>
      </c>
      <c r="P31" s="17" t="s">
        <v>51</v>
      </c>
    </row>
    <row r="32" spans="1:16" ht="12.75" customHeight="1" thickBot="1">
      <c r="A32" s="6" t="str">
        <f t="shared" si="0"/>
        <v> MVS 2.46 </v>
      </c>
      <c r="B32" s="2" t="str">
        <f t="shared" si="1"/>
        <v>I</v>
      </c>
      <c r="C32" s="6">
        <f t="shared" si="2"/>
        <v>33239.631999999998</v>
      </c>
      <c r="D32" s="5" t="str">
        <f t="shared" si="3"/>
        <v>vis</v>
      </c>
      <c r="E32" s="14" t="e">
        <f>VLOOKUP(C32,#REF!,3,FALSE)</f>
        <v>#REF!</v>
      </c>
      <c r="F32" s="2" t="s">
        <v>44</v>
      </c>
      <c r="G32" s="5" t="str">
        <f t="shared" si="4"/>
        <v>33239.632</v>
      </c>
      <c r="H32" s="6">
        <f t="shared" si="5"/>
        <v>3731</v>
      </c>
      <c r="I32" s="15" t="s">
        <v>99</v>
      </c>
      <c r="J32" s="16" t="s">
        <v>100</v>
      </c>
      <c r="K32" s="15">
        <v>3731</v>
      </c>
      <c r="L32" s="15" t="s">
        <v>101</v>
      </c>
      <c r="M32" s="16" t="s">
        <v>49</v>
      </c>
      <c r="N32" s="16"/>
      <c r="O32" s="17" t="s">
        <v>50</v>
      </c>
      <c r="P32" s="17" t="s">
        <v>51</v>
      </c>
    </row>
    <row r="33" spans="1:16" ht="12.75" customHeight="1" thickBot="1">
      <c r="A33" s="6" t="str">
        <f t="shared" si="0"/>
        <v> MVS 2.46 </v>
      </c>
      <c r="B33" s="2" t="str">
        <f t="shared" si="1"/>
        <v>II</v>
      </c>
      <c r="C33" s="6">
        <f t="shared" si="2"/>
        <v>33348.351999999999</v>
      </c>
      <c r="D33" s="5" t="str">
        <f t="shared" si="3"/>
        <v>vis</v>
      </c>
      <c r="E33" s="14" t="e">
        <f>VLOOKUP(C33,#REF!,3,FALSE)</f>
        <v>#REF!</v>
      </c>
      <c r="F33" s="2" t="s">
        <v>44</v>
      </c>
      <c r="G33" s="5" t="str">
        <f t="shared" si="4"/>
        <v>33348.352</v>
      </c>
      <c r="H33" s="6">
        <f t="shared" si="5"/>
        <v>3800.5</v>
      </c>
      <c r="I33" s="15" t="s">
        <v>102</v>
      </c>
      <c r="J33" s="16" t="s">
        <v>103</v>
      </c>
      <c r="K33" s="15">
        <v>3800.5</v>
      </c>
      <c r="L33" s="15" t="s">
        <v>104</v>
      </c>
      <c r="M33" s="16" t="s">
        <v>49</v>
      </c>
      <c r="N33" s="16"/>
      <c r="O33" s="17" t="s">
        <v>50</v>
      </c>
      <c r="P33" s="17" t="s">
        <v>51</v>
      </c>
    </row>
    <row r="34" spans="1:16" ht="12.75" customHeight="1" thickBot="1">
      <c r="A34" s="6" t="str">
        <f t="shared" si="0"/>
        <v> MVS 2.46 </v>
      </c>
      <c r="B34" s="2" t="str">
        <f t="shared" si="1"/>
        <v>I</v>
      </c>
      <c r="C34" s="6">
        <f t="shared" si="2"/>
        <v>34808.338000000003</v>
      </c>
      <c r="D34" s="5" t="str">
        <f t="shared" si="3"/>
        <v>vis</v>
      </c>
      <c r="E34" s="14" t="e">
        <f>VLOOKUP(C34,#REF!,3,FALSE)</f>
        <v>#REF!</v>
      </c>
      <c r="F34" s="2" t="s">
        <v>44</v>
      </c>
      <c r="G34" s="5" t="str">
        <f t="shared" si="4"/>
        <v>34808.338</v>
      </c>
      <c r="H34" s="6">
        <f t="shared" si="5"/>
        <v>4733</v>
      </c>
      <c r="I34" s="15" t="s">
        <v>105</v>
      </c>
      <c r="J34" s="16" t="s">
        <v>106</v>
      </c>
      <c r="K34" s="15">
        <v>4733</v>
      </c>
      <c r="L34" s="15" t="s">
        <v>107</v>
      </c>
      <c r="M34" s="16" t="s">
        <v>49</v>
      </c>
      <c r="N34" s="16"/>
      <c r="O34" s="17" t="s">
        <v>50</v>
      </c>
      <c r="P34" s="17" t="s">
        <v>51</v>
      </c>
    </row>
    <row r="35" spans="1:16" ht="12.75" customHeight="1" thickBot="1">
      <c r="A35" s="6" t="str">
        <f t="shared" si="0"/>
        <v> MVS 2.46 </v>
      </c>
      <c r="B35" s="2" t="str">
        <f t="shared" si="1"/>
        <v>I</v>
      </c>
      <c r="C35" s="6">
        <f t="shared" si="2"/>
        <v>35052.595999999998</v>
      </c>
      <c r="D35" s="5" t="str">
        <f t="shared" si="3"/>
        <v>vis</v>
      </c>
      <c r="E35" s="14" t="e">
        <f>VLOOKUP(C35,#REF!,3,FALSE)</f>
        <v>#REF!</v>
      </c>
      <c r="F35" s="2" t="s">
        <v>44</v>
      </c>
      <c r="G35" s="5" t="str">
        <f t="shared" si="4"/>
        <v>35052.596</v>
      </c>
      <c r="H35" s="6">
        <f t="shared" si="5"/>
        <v>4889</v>
      </c>
      <c r="I35" s="15" t="s">
        <v>108</v>
      </c>
      <c r="J35" s="16" t="s">
        <v>109</v>
      </c>
      <c r="K35" s="15">
        <v>4889</v>
      </c>
      <c r="L35" s="15" t="s">
        <v>110</v>
      </c>
      <c r="M35" s="16" t="s">
        <v>49</v>
      </c>
      <c r="N35" s="16"/>
      <c r="O35" s="17" t="s">
        <v>50</v>
      </c>
      <c r="P35" s="17" t="s">
        <v>51</v>
      </c>
    </row>
    <row r="36" spans="1:16" ht="12.75" customHeight="1" thickBot="1">
      <c r="A36" s="6" t="str">
        <f t="shared" si="0"/>
        <v> MVS 2.46 </v>
      </c>
      <c r="B36" s="2" t="str">
        <f t="shared" si="1"/>
        <v>II</v>
      </c>
      <c r="C36" s="6">
        <f t="shared" si="2"/>
        <v>35191.326999999997</v>
      </c>
      <c r="D36" s="5" t="str">
        <f t="shared" si="3"/>
        <v>vis</v>
      </c>
      <c r="E36" s="14" t="e">
        <f>VLOOKUP(C36,#REF!,3,FALSE)</f>
        <v>#REF!</v>
      </c>
      <c r="F36" s="2" t="s">
        <v>44</v>
      </c>
      <c r="G36" s="5" t="str">
        <f t="shared" si="4"/>
        <v>35191.327</v>
      </c>
      <c r="H36" s="6">
        <f t="shared" si="5"/>
        <v>4977.5</v>
      </c>
      <c r="I36" s="15" t="s">
        <v>111</v>
      </c>
      <c r="J36" s="16" t="s">
        <v>112</v>
      </c>
      <c r="K36" s="15">
        <v>4977.5</v>
      </c>
      <c r="L36" s="15" t="s">
        <v>101</v>
      </c>
      <c r="M36" s="16" t="s">
        <v>49</v>
      </c>
      <c r="N36" s="16"/>
      <c r="O36" s="17" t="s">
        <v>50</v>
      </c>
      <c r="P36" s="17" t="s">
        <v>51</v>
      </c>
    </row>
    <row r="37" spans="1:16" ht="12.75" customHeight="1" thickBot="1">
      <c r="A37" s="6" t="str">
        <f t="shared" si="0"/>
        <v> MVS 2.46 </v>
      </c>
      <c r="B37" s="2" t="str">
        <f t="shared" si="1"/>
        <v>II</v>
      </c>
      <c r="C37" s="6">
        <f t="shared" si="2"/>
        <v>35839.542000000001</v>
      </c>
      <c r="D37" s="5" t="str">
        <f t="shared" si="3"/>
        <v>vis</v>
      </c>
      <c r="E37" s="14" t="e">
        <f>VLOOKUP(C37,#REF!,3,FALSE)</f>
        <v>#REF!</v>
      </c>
      <c r="F37" s="2" t="s">
        <v>44</v>
      </c>
      <c r="G37" s="5" t="str">
        <f t="shared" si="4"/>
        <v>35839.542</v>
      </c>
      <c r="H37" s="6">
        <f t="shared" si="5"/>
        <v>5391.5</v>
      </c>
      <c r="I37" s="15" t="s">
        <v>113</v>
      </c>
      <c r="J37" s="16" t="s">
        <v>114</v>
      </c>
      <c r="K37" s="15">
        <v>5391.5</v>
      </c>
      <c r="L37" s="15" t="s">
        <v>95</v>
      </c>
      <c r="M37" s="16" t="s">
        <v>49</v>
      </c>
      <c r="N37" s="16"/>
      <c r="O37" s="17" t="s">
        <v>50</v>
      </c>
      <c r="P37" s="17" t="s">
        <v>51</v>
      </c>
    </row>
    <row r="38" spans="1:16" ht="12.75" customHeight="1" thickBot="1">
      <c r="A38" s="6" t="str">
        <f t="shared" si="0"/>
        <v> MVS 2.46 </v>
      </c>
      <c r="B38" s="2" t="str">
        <f t="shared" si="1"/>
        <v>I</v>
      </c>
      <c r="C38" s="6">
        <f t="shared" si="2"/>
        <v>35868.42</v>
      </c>
      <c r="D38" s="5" t="str">
        <f t="shared" si="3"/>
        <v>vis</v>
      </c>
      <c r="E38" s="14" t="e">
        <f>VLOOKUP(C38,#REF!,3,FALSE)</f>
        <v>#REF!</v>
      </c>
      <c r="F38" s="2" t="s">
        <v>44</v>
      </c>
      <c r="G38" s="5" t="str">
        <f t="shared" si="4"/>
        <v>35868.420</v>
      </c>
      <c r="H38" s="6">
        <f t="shared" si="5"/>
        <v>5410</v>
      </c>
      <c r="I38" s="15" t="s">
        <v>115</v>
      </c>
      <c r="J38" s="16" t="s">
        <v>116</v>
      </c>
      <c r="K38" s="15">
        <v>5410</v>
      </c>
      <c r="L38" s="15" t="s">
        <v>117</v>
      </c>
      <c r="M38" s="16" t="s">
        <v>49</v>
      </c>
      <c r="N38" s="16"/>
      <c r="O38" s="17" t="s">
        <v>50</v>
      </c>
      <c r="P38" s="17" t="s">
        <v>51</v>
      </c>
    </row>
    <row r="39" spans="1:16" ht="12.75" customHeight="1" thickBot="1">
      <c r="A39" s="6" t="str">
        <f t="shared" si="0"/>
        <v> MVS 2.46 </v>
      </c>
      <c r="B39" s="2" t="str">
        <f t="shared" si="1"/>
        <v>II</v>
      </c>
      <c r="C39" s="6">
        <f t="shared" si="2"/>
        <v>35875.468999999997</v>
      </c>
      <c r="D39" s="5" t="str">
        <f t="shared" si="3"/>
        <v>vis</v>
      </c>
      <c r="E39" s="14" t="e">
        <f>VLOOKUP(C39,#REF!,3,FALSE)</f>
        <v>#REF!</v>
      </c>
      <c r="F39" s="2" t="s">
        <v>44</v>
      </c>
      <c r="G39" s="5" t="str">
        <f t="shared" si="4"/>
        <v>35875.469</v>
      </c>
      <c r="H39" s="6">
        <f t="shared" si="5"/>
        <v>5414.5</v>
      </c>
      <c r="I39" s="15" t="s">
        <v>118</v>
      </c>
      <c r="J39" s="16" t="s">
        <v>119</v>
      </c>
      <c r="K39" s="15">
        <v>5414.5</v>
      </c>
      <c r="L39" s="15" t="s">
        <v>120</v>
      </c>
      <c r="M39" s="16" t="s">
        <v>49</v>
      </c>
      <c r="N39" s="16"/>
      <c r="O39" s="17" t="s">
        <v>50</v>
      </c>
      <c r="P39" s="17" t="s">
        <v>51</v>
      </c>
    </row>
    <row r="40" spans="1:16" ht="12.75" customHeight="1" thickBot="1">
      <c r="A40" s="6" t="str">
        <f t="shared" si="0"/>
        <v> MVS 2.46 </v>
      </c>
      <c r="B40" s="2" t="str">
        <f t="shared" si="1"/>
        <v>II</v>
      </c>
      <c r="C40" s="6">
        <f t="shared" si="2"/>
        <v>37317.42</v>
      </c>
      <c r="D40" s="5" t="str">
        <f t="shared" si="3"/>
        <v>vis</v>
      </c>
      <c r="E40" s="14" t="e">
        <f>VLOOKUP(C40,#REF!,3,FALSE)</f>
        <v>#REF!</v>
      </c>
      <c r="F40" s="2" t="s">
        <v>44</v>
      </c>
      <c r="G40" s="5" t="str">
        <f t="shared" si="4"/>
        <v>37317.420</v>
      </c>
      <c r="H40" s="6">
        <f t="shared" si="5"/>
        <v>6335.5</v>
      </c>
      <c r="I40" s="15" t="s">
        <v>121</v>
      </c>
      <c r="J40" s="16" t="s">
        <v>122</v>
      </c>
      <c r="K40" s="15">
        <v>6335.5</v>
      </c>
      <c r="L40" s="15" t="s">
        <v>123</v>
      </c>
      <c r="M40" s="16" t="s">
        <v>49</v>
      </c>
      <c r="N40" s="16"/>
      <c r="O40" s="17" t="s">
        <v>50</v>
      </c>
      <c r="P40" s="17" t="s">
        <v>51</v>
      </c>
    </row>
    <row r="41" spans="1:16" ht="12.75" customHeight="1" thickBot="1">
      <c r="A41" s="6" t="str">
        <f t="shared" si="0"/>
        <v> MVS 2.46 </v>
      </c>
      <c r="B41" s="2" t="str">
        <f t="shared" si="1"/>
        <v>I</v>
      </c>
      <c r="C41" s="6">
        <f t="shared" si="2"/>
        <v>37667.531999999999</v>
      </c>
      <c r="D41" s="5" t="str">
        <f t="shared" si="3"/>
        <v>vis</v>
      </c>
      <c r="E41" s="14" t="e">
        <f>VLOOKUP(C41,#REF!,3,FALSE)</f>
        <v>#REF!</v>
      </c>
      <c r="F41" s="2" t="s">
        <v>44</v>
      </c>
      <c r="G41" s="5" t="str">
        <f t="shared" si="4"/>
        <v>37667.532</v>
      </c>
      <c r="H41" s="6">
        <f t="shared" si="5"/>
        <v>6559</v>
      </c>
      <c r="I41" s="15" t="s">
        <v>124</v>
      </c>
      <c r="J41" s="16" t="s">
        <v>125</v>
      </c>
      <c r="K41" s="15">
        <v>6559</v>
      </c>
      <c r="L41" s="15" t="s">
        <v>126</v>
      </c>
      <c r="M41" s="16" t="s">
        <v>49</v>
      </c>
      <c r="N41" s="16"/>
      <c r="O41" s="17" t="s">
        <v>50</v>
      </c>
      <c r="P41" s="17" t="s">
        <v>51</v>
      </c>
    </row>
    <row r="42" spans="1:16" ht="12.75" customHeight="1" thickBot="1">
      <c r="A42" s="6" t="str">
        <f t="shared" si="0"/>
        <v> MVS 2.46 </v>
      </c>
      <c r="B42" s="2" t="str">
        <f t="shared" si="1"/>
        <v>I</v>
      </c>
      <c r="C42" s="6">
        <f t="shared" si="2"/>
        <v>37936.639999999999</v>
      </c>
      <c r="D42" s="5" t="str">
        <f t="shared" si="3"/>
        <v>vis</v>
      </c>
      <c r="E42" s="14" t="e">
        <f>VLOOKUP(C42,#REF!,3,FALSE)</f>
        <v>#REF!</v>
      </c>
      <c r="F42" s="2" t="s">
        <v>44</v>
      </c>
      <c r="G42" s="5" t="str">
        <f t="shared" si="4"/>
        <v>37936.640</v>
      </c>
      <c r="H42" s="6">
        <f t="shared" si="5"/>
        <v>6731</v>
      </c>
      <c r="I42" s="15" t="s">
        <v>127</v>
      </c>
      <c r="J42" s="16" t="s">
        <v>128</v>
      </c>
      <c r="K42" s="15">
        <v>6731</v>
      </c>
      <c r="L42" s="15" t="s">
        <v>129</v>
      </c>
      <c r="M42" s="16" t="s">
        <v>49</v>
      </c>
      <c r="N42" s="16"/>
      <c r="O42" s="17" t="s">
        <v>50</v>
      </c>
      <c r="P42" s="17" t="s">
        <v>51</v>
      </c>
    </row>
    <row r="43" spans="1:16" ht="12.75" customHeight="1" thickBot="1">
      <c r="A43" s="6" t="str">
        <f t="shared" si="0"/>
        <v> MVS 2.46 </v>
      </c>
      <c r="B43" s="2" t="str">
        <f t="shared" si="1"/>
        <v>I</v>
      </c>
      <c r="C43" s="6">
        <f t="shared" si="2"/>
        <v>38002.57</v>
      </c>
      <c r="D43" s="5" t="str">
        <f t="shared" si="3"/>
        <v>vis</v>
      </c>
      <c r="E43" s="14" t="e">
        <f>VLOOKUP(C43,#REF!,3,FALSE)</f>
        <v>#REF!</v>
      </c>
      <c r="F43" s="2" t="s">
        <v>44</v>
      </c>
      <c r="G43" s="5" t="str">
        <f t="shared" si="4"/>
        <v>38002.570</v>
      </c>
      <c r="H43" s="6">
        <f t="shared" si="5"/>
        <v>6773</v>
      </c>
      <c r="I43" s="15" t="s">
        <v>130</v>
      </c>
      <c r="J43" s="16" t="s">
        <v>131</v>
      </c>
      <c r="K43" s="15">
        <v>6773</v>
      </c>
      <c r="L43" s="15" t="s">
        <v>57</v>
      </c>
      <c r="M43" s="16" t="s">
        <v>49</v>
      </c>
      <c r="N43" s="16"/>
      <c r="O43" s="17" t="s">
        <v>50</v>
      </c>
      <c r="P43" s="17" t="s">
        <v>51</v>
      </c>
    </row>
    <row r="44" spans="1:16" ht="12.75" customHeight="1" thickBot="1">
      <c r="A44" s="6" t="str">
        <f t="shared" si="0"/>
        <v> MVS 2.46 </v>
      </c>
      <c r="B44" s="2" t="str">
        <f t="shared" si="1"/>
        <v>I</v>
      </c>
      <c r="C44" s="6">
        <f t="shared" si="2"/>
        <v>38005.599999999999</v>
      </c>
      <c r="D44" s="5" t="str">
        <f t="shared" si="3"/>
        <v>vis</v>
      </c>
      <c r="E44" s="14" t="e">
        <f>VLOOKUP(C44,#REF!,3,FALSE)</f>
        <v>#REF!</v>
      </c>
      <c r="F44" s="2" t="s">
        <v>44</v>
      </c>
      <c r="G44" s="5" t="str">
        <f t="shared" si="4"/>
        <v>38005.600</v>
      </c>
      <c r="H44" s="6">
        <f t="shared" si="5"/>
        <v>6775</v>
      </c>
      <c r="I44" s="15" t="s">
        <v>132</v>
      </c>
      <c r="J44" s="16" t="s">
        <v>133</v>
      </c>
      <c r="K44" s="15">
        <v>6775</v>
      </c>
      <c r="L44" s="15" t="s">
        <v>134</v>
      </c>
      <c r="M44" s="16" t="s">
        <v>49</v>
      </c>
      <c r="N44" s="16"/>
      <c r="O44" s="17" t="s">
        <v>50</v>
      </c>
      <c r="P44" s="17" t="s">
        <v>51</v>
      </c>
    </row>
    <row r="45" spans="1:16" ht="12.75" customHeight="1" thickBot="1">
      <c r="A45" s="6" t="str">
        <f t="shared" si="0"/>
        <v> BBS 104 </v>
      </c>
      <c r="B45" s="2" t="str">
        <f t="shared" si="1"/>
        <v>II</v>
      </c>
      <c r="C45" s="6">
        <f t="shared" si="2"/>
        <v>48642.374000000003</v>
      </c>
      <c r="D45" s="5" t="str">
        <f t="shared" si="3"/>
        <v>vis</v>
      </c>
      <c r="E45" s="14" t="e">
        <f>VLOOKUP(C45,#REF!,3,FALSE)</f>
        <v>#REF!</v>
      </c>
      <c r="F45" s="2" t="s">
        <v>44</v>
      </c>
      <c r="G45" s="5" t="str">
        <f t="shared" si="4"/>
        <v>48642.374</v>
      </c>
      <c r="H45" s="6">
        <f t="shared" si="5"/>
        <v>13568.5</v>
      </c>
      <c r="I45" s="15" t="s">
        <v>146</v>
      </c>
      <c r="J45" s="16" t="s">
        <v>147</v>
      </c>
      <c r="K45" s="15">
        <v>13568.5</v>
      </c>
      <c r="L45" s="15" t="s">
        <v>148</v>
      </c>
      <c r="M45" s="16" t="s">
        <v>78</v>
      </c>
      <c r="N45" s="16"/>
      <c r="O45" s="17" t="s">
        <v>138</v>
      </c>
      <c r="P45" s="17" t="s">
        <v>139</v>
      </c>
    </row>
    <row r="46" spans="1:16" ht="12.75" customHeight="1" thickBot="1">
      <c r="A46" s="6" t="str">
        <f t="shared" si="0"/>
        <v> BBS 104 </v>
      </c>
      <c r="B46" s="2" t="str">
        <f t="shared" si="1"/>
        <v>II</v>
      </c>
      <c r="C46" s="6">
        <f t="shared" si="2"/>
        <v>48678.392</v>
      </c>
      <c r="D46" s="5" t="str">
        <f t="shared" si="3"/>
        <v>vis</v>
      </c>
      <c r="E46" s="14" t="e">
        <f>VLOOKUP(C46,#REF!,3,FALSE)</f>
        <v>#REF!</v>
      </c>
      <c r="F46" s="2" t="s">
        <v>44</v>
      </c>
      <c r="G46" s="5" t="str">
        <f t="shared" si="4"/>
        <v>48678.392</v>
      </c>
      <c r="H46" s="6">
        <f t="shared" si="5"/>
        <v>13591.5</v>
      </c>
      <c r="I46" s="15" t="s">
        <v>149</v>
      </c>
      <c r="J46" s="16" t="s">
        <v>150</v>
      </c>
      <c r="K46" s="15">
        <v>13591.5</v>
      </c>
      <c r="L46" s="15" t="s">
        <v>151</v>
      </c>
      <c r="M46" s="16" t="s">
        <v>78</v>
      </c>
      <c r="N46" s="16"/>
      <c r="O46" s="17" t="s">
        <v>138</v>
      </c>
      <c r="P46" s="17" t="s">
        <v>139</v>
      </c>
    </row>
    <row r="47" spans="1:16" ht="12.75" customHeight="1" thickBot="1">
      <c r="A47" s="6" t="str">
        <f t="shared" si="0"/>
        <v> BBS 104 </v>
      </c>
      <c r="B47" s="2" t="str">
        <f t="shared" si="1"/>
        <v>I</v>
      </c>
      <c r="C47" s="6">
        <f t="shared" si="2"/>
        <v>49006.396000000001</v>
      </c>
      <c r="D47" s="5" t="str">
        <f t="shared" si="3"/>
        <v>vis</v>
      </c>
      <c r="E47" s="14" t="e">
        <f>VLOOKUP(C47,#REF!,3,FALSE)</f>
        <v>#REF!</v>
      </c>
      <c r="F47" s="2" t="s">
        <v>44</v>
      </c>
      <c r="G47" s="5" t="str">
        <f t="shared" si="4"/>
        <v>49006.396</v>
      </c>
      <c r="H47" s="6">
        <f t="shared" si="5"/>
        <v>13801</v>
      </c>
      <c r="I47" s="15" t="s">
        <v>155</v>
      </c>
      <c r="J47" s="16" t="s">
        <v>156</v>
      </c>
      <c r="K47" s="15">
        <v>13801</v>
      </c>
      <c r="L47" s="15" t="s">
        <v>157</v>
      </c>
      <c r="M47" s="16" t="s">
        <v>78</v>
      </c>
      <c r="N47" s="16"/>
      <c r="O47" s="17" t="s">
        <v>138</v>
      </c>
      <c r="P47" s="17" t="s">
        <v>139</v>
      </c>
    </row>
    <row r="48" spans="1:16">
      <c r="B48" s="2"/>
      <c r="E48" s="14"/>
      <c r="F48" s="2"/>
    </row>
    <row r="49" spans="2:6">
      <c r="B49" s="2"/>
      <c r="E49" s="14"/>
      <c r="F49" s="2"/>
    </row>
    <row r="50" spans="2:6">
      <c r="B50" s="2"/>
      <c r="E50" s="14"/>
      <c r="F50" s="2"/>
    </row>
    <row r="51" spans="2:6">
      <c r="B51" s="2"/>
      <c r="E51" s="14"/>
      <c r="F51" s="2"/>
    </row>
    <row r="52" spans="2:6">
      <c r="B52" s="2"/>
      <c r="E52" s="14"/>
      <c r="F52" s="2"/>
    </row>
    <row r="53" spans="2:6">
      <c r="B53" s="2"/>
      <c r="E53" s="14"/>
      <c r="F53" s="2"/>
    </row>
    <row r="54" spans="2:6">
      <c r="B54" s="2"/>
      <c r="E54" s="14"/>
      <c r="F54" s="2"/>
    </row>
    <row r="55" spans="2:6">
      <c r="B55" s="2"/>
      <c r="E55" s="14"/>
      <c r="F55" s="2"/>
    </row>
    <row r="56" spans="2:6">
      <c r="B56" s="2"/>
      <c r="E56" s="14"/>
      <c r="F56" s="2"/>
    </row>
    <row r="57" spans="2:6">
      <c r="B57" s="2"/>
      <c r="E57" s="14"/>
      <c r="F57" s="2"/>
    </row>
    <row r="58" spans="2:6">
      <c r="B58" s="2"/>
      <c r="E58" s="14"/>
      <c r="F58" s="2"/>
    </row>
    <row r="59" spans="2:6">
      <c r="B59" s="2"/>
      <c r="E59" s="14"/>
      <c r="F59" s="2"/>
    </row>
    <row r="60" spans="2:6">
      <c r="B60" s="2"/>
      <c r="E60" s="14"/>
      <c r="F60" s="2"/>
    </row>
    <row r="61" spans="2:6">
      <c r="B61" s="2"/>
      <c r="E61" s="14"/>
      <c r="F61" s="2"/>
    </row>
    <row r="62" spans="2:6">
      <c r="B62" s="2"/>
      <c r="E62" s="14"/>
      <c r="F62" s="2"/>
    </row>
    <row r="63" spans="2:6">
      <c r="B63" s="2"/>
      <c r="E63" s="14"/>
      <c r="F63" s="2"/>
    </row>
    <row r="64" spans="2:6">
      <c r="B64" s="2"/>
      <c r="E64" s="14"/>
      <c r="F64" s="2"/>
    </row>
    <row r="65" spans="2:6">
      <c r="B65" s="2"/>
      <c r="E65" s="14"/>
      <c r="F65" s="2"/>
    </row>
    <row r="66" spans="2:6">
      <c r="B66" s="2"/>
      <c r="E66" s="14"/>
      <c r="F66" s="2"/>
    </row>
    <row r="67" spans="2:6">
      <c r="B67" s="2"/>
      <c r="E67" s="14"/>
      <c r="F67" s="2"/>
    </row>
    <row r="68" spans="2:6">
      <c r="B68" s="2"/>
      <c r="E68" s="14"/>
      <c r="F68" s="2"/>
    </row>
    <row r="69" spans="2:6">
      <c r="B69" s="2"/>
      <c r="E69" s="14"/>
      <c r="F69" s="2"/>
    </row>
    <row r="70" spans="2:6">
      <c r="B70" s="2"/>
      <c r="E70" s="14"/>
      <c r="F70" s="2"/>
    </row>
    <row r="71" spans="2:6">
      <c r="B71" s="2"/>
      <c r="E71" s="14"/>
      <c r="F71" s="2"/>
    </row>
    <row r="72" spans="2:6">
      <c r="B72" s="2"/>
      <c r="E72" s="14"/>
      <c r="F72" s="2"/>
    </row>
    <row r="73" spans="2:6">
      <c r="B73" s="2"/>
      <c r="E73" s="14"/>
      <c r="F73" s="2"/>
    </row>
    <row r="74" spans="2:6">
      <c r="B74" s="2"/>
      <c r="E74" s="14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  <row r="843" spans="2:6">
      <c r="B843" s="2"/>
      <c r="F843" s="2"/>
    </row>
    <row r="844" spans="2:6">
      <c r="B844" s="2"/>
      <c r="F844" s="2"/>
    </row>
    <row r="845" spans="2:6">
      <c r="B845" s="2"/>
      <c r="F845" s="2"/>
    </row>
    <row r="846" spans="2:6">
      <c r="B846" s="2"/>
      <c r="F846" s="2"/>
    </row>
    <row r="847" spans="2:6">
      <c r="B847" s="2"/>
      <c r="F847" s="2"/>
    </row>
    <row r="848" spans="2:6">
      <c r="B848" s="2"/>
      <c r="F848" s="2"/>
    </row>
    <row r="849" spans="2:6">
      <c r="B849" s="2"/>
      <c r="F849" s="2"/>
    </row>
    <row r="850" spans="2:6">
      <c r="B850" s="2"/>
      <c r="F850" s="2"/>
    </row>
    <row r="851" spans="2:6">
      <c r="B851" s="2"/>
      <c r="F851" s="2"/>
    </row>
    <row r="852" spans="2:6">
      <c r="B852" s="2"/>
      <c r="F852" s="2"/>
    </row>
    <row r="853" spans="2:6">
      <c r="B853" s="2"/>
      <c r="F853" s="2"/>
    </row>
    <row r="854" spans="2:6">
      <c r="B854" s="2"/>
      <c r="F854" s="2"/>
    </row>
    <row r="855" spans="2:6">
      <c r="B855" s="2"/>
      <c r="F855" s="2"/>
    </row>
    <row r="856" spans="2:6">
      <c r="B856" s="2"/>
      <c r="F856" s="2"/>
    </row>
    <row r="857" spans="2:6">
      <c r="B857" s="2"/>
      <c r="F857" s="2"/>
    </row>
    <row r="858" spans="2:6">
      <c r="B858" s="2"/>
      <c r="F858" s="2"/>
    </row>
    <row r="859" spans="2:6">
      <c r="B859" s="2"/>
      <c r="F859" s="2"/>
    </row>
    <row r="860" spans="2:6">
      <c r="B860" s="2"/>
      <c r="F860" s="2"/>
    </row>
    <row r="861" spans="2:6">
      <c r="B861" s="2"/>
      <c r="F861" s="2"/>
    </row>
    <row r="862" spans="2:6">
      <c r="B862" s="2"/>
      <c r="F862" s="2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2024-02-20T05:04:48Z</dcterms:modified>
</cp:coreProperties>
</file>