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30DE7D5-9D4B-4073-89C7-BDB726AED31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K21" i="1"/>
  <c r="E22" i="1"/>
  <c r="F22" i="1"/>
  <c r="G22" i="1"/>
  <c r="K22" i="1"/>
  <c r="E23" i="1"/>
  <c r="F23" i="1"/>
  <c r="G23" i="1"/>
  <c r="K23" i="1"/>
  <c r="E24" i="1"/>
  <c r="F24" i="1"/>
  <c r="G24" i="1"/>
  <c r="K24" i="1"/>
  <c r="E25" i="1"/>
  <c r="F25" i="1"/>
  <c r="G25" i="1"/>
  <c r="K25" i="1"/>
  <c r="E26" i="1"/>
  <c r="F26" i="1"/>
  <c r="G26" i="1"/>
  <c r="K26" i="1"/>
  <c r="E27" i="1"/>
  <c r="F27" i="1"/>
  <c r="G27" i="1"/>
  <c r="K27" i="1"/>
  <c r="E28" i="1"/>
  <c r="F28" i="1"/>
  <c r="G28" i="1"/>
  <c r="K28" i="1"/>
  <c r="E29" i="1"/>
  <c r="F29" i="1"/>
  <c r="G29" i="1"/>
  <c r="K29" i="1"/>
  <c r="E30" i="1"/>
  <c r="F30" i="1"/>
  <c r="G30" i="1"/>
  <c r="K30" i="1"/>
  <c r="E31" i="1"/>
  <c r="F31" i="1"/>
  <c r="G31" i="1"/>
  <c r="K31" i="1"/>
  <c r="E32" i="1"/>
  <c r="F32" i="1"/>
  <c r="G32" i="1"/>
  <c r="K32" i="1"/>
  <c r="E33" i="1"/>
  <c r="F33" i="1"/>
  <c r="G33" i="1"/>
  <c r="K33" i="1"/>
  <c r="E34" i="1"/>
  <c r="F34" i="1"/>
  <c r="G34" i="1"/>
  <c r="K34" i="1"/>
  <c r="E35" i="1"/>
  <c r="F35" i="1"/>
  <c r="G35" i="1"/>
  <c r="K35" i="1"/>
  <c r="E36" i="1"/>
  <c r="F36" i="1"/>
  <c r="G36" i="1"/>
  <c r="K36" i="1"/>
  <c r="E37" i="1"/>
  <c r="F37" i="1"/>
  <c r="G37" i="1"/>
  <c r="K37" i="1"/>
  <c r="E39" i="1"/>
  <c r="F39" i="1"/>
  <c r="G39" i="1"/>
  <c r="I39" i="1"/>
  <c r="E40" i="1"/>
  <c r="F40" i="1"/>
  <c r="G40" i="1"/>
  <c r="I4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G12" i="2"/>
  <c r="C12" i="2"/>
  <c r="E12" i="2"/>
  <c r="G11" i="2"/>
  <c r="C11" i="2"/>
  <c r="E11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H12" i="2"/>
  <c r="B12" i="2"/>
  <c r="D12" i="2"/>
  <c r="A12" i="2"/>
  <c r="H11" i="2"/>
  <c r="B11" i="2"/>
  <c r="D11" i="2"/>
  <c r="A11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F11" i="1"/>
  <c r="Q39" i="1"/>
  <c r="Q40" i="1"/>
  <c r="C38" i="1"/>
  <c r="C17" i="1"/>
  <c r="G11" i="1"/>
  <c r="E14" i="1"/>
  <c r="E15" i="1" s="1"/>
  <c r="E38" i="1"/>
  <c r="F38" i="1"/>
  <c r="G38" i="1"/>
  <c r="Q38" i="1"/>
  <c r="H38" i="1"/>
  <c r="C11" i="1"/>
  <c r="C12" i="1" l="1"/>
  <c r="C16" i="1" l="1"/>
  <c r="D18" i="1" s="1"/>
  <c r="O38" i="1"/>
  <c r="O39" i="1"/>
  <c r="O35" i="1"/>
  <c r="O33" i="1"/>
  <c r="O22" i="1"/>
  <c r="O36" i="1"/>
  <c r="O23" i="1"/>
  <c r="O25" i="1"/>
  <c r="O34" i="1"/>
  <c r="O31" i="1"/>
  <c r="O30" i="1"/>
  <c r="O37" i="1"/>
  <c r="O32" i="1"/>
  <c r="C15" i="1"/>
  <c r="O24" i="1"/>
  <c r="O21" i="1"/>
  <c r="O40" i="1"/>
  <c r="O28" i="1"/>
  <c r="O26" i="1"/>
  <c r="O27" i="1"/>
  <c r="O29" i="1"/>
  <c r="C18" i="1" l="1"/>
  <c r="E16" i="1"/>
  <c r="E17" i="1" s="1"/>
</calcChain>
</file>

<file path=xl/sharedStrings.xml><?xml version="1.0" encoding="utf-8"?>
<sst xmlns="http://schemas.openxmlformats.org/spreadsheetml/2006/main" count="237" uniqueCount="127">
  <si>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</si>
  <si>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</si>
  <si>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</si>
  <si>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</si>
  <si>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</si>
  <si>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</si>
  <si>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</si>
  <si>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</si>
  <si>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</si>
  <si>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</si>
  <si>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</si>
  <si>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</si>
  <si>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</si>
  <si>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</si>
  <si>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</si>
  <si>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</si>
  <si>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</si>
  <si>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</si>
  <si>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</si>
  <si>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</si>
  <si>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</si>
  <si>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</si>
  <si>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</si>
  <si>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</si>
  <si>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</si>
  <si>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</si>
  <si>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</si>
  <si>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</si>
  <si>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</si>
  <si>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</si>
  <si>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</si>
  <si>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</si>
  <si>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</si>
  <si>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</si>
  <si>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</si>
  <si>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</si>
  <si>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</si>
  <si>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</si>
  <si>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</si>
  <si>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</si>
  <si>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V0397 Mon</t>
  </si>
  <si>
    <t>V0397 Mon / GSC 4807-1059</t>
  </si>
  <si>
    <t>EB</t>
  </si>
  <si>
    <t>Kreiner</t>
  </si>
  <si>
    <t>OEJV 0160</t>
  </si>
  <si>
    <t>I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</si>
  <si>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</si>
  <si>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</si>
  <si>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</si>
  <si>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</si>
  <si>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</si>
  <si>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</si>
  <si>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</si>
  <si>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</si>
  <si>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</si>
  <si>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</si>
  <si>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</si>
  <si>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</si>
  <si>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</si>
  <si>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2429696.290 </t>
  </si>
  <si>
    <t> 07.03.1940 18:57 </t>
  </si>
  <si>
    <t> 0.009 </t>
  </si>
  <si>
    <t>P </t>
  </si>
  <si>
    <t> A.A.Wachmann </t>
  </si>
  <si>
    <t> AHSB 7.3.171 </t>
  </si>
  <si>
    <t>2430025.550 </t>
  </si>
  <si>
    <t> 31.01.1941 01:12 </t>
  </si>
  <si>
    <t> -0.001 </t>
  </si>
  <si>
    <t>2430077.300 </t>
  </si>
  <si>
    <t> 23.03.1941 19:12 </t>
  </si>
  <si>
    <t> 0.007 </t>
  </si>
  <si>
    <t>2431060.390 </t>
  </si>
  <si>
    <t> 01.12.1943 21:21 </t>
  </si>
  <si>
    <t> -0.009 </t>
  </si>
  <si>
    <t>2431521.375 </t>
  </si>
  <si>
    <t> 06.03.1945 21:00 </t>
  </si>
  <si>
    <t> -0.002 </t>
  </si>
  <si>
    <t>2431803.610 </t>
  </si>
  <si>
    <t> 14.12.1945 02:38 </t>
  </si>
  <si>
    <t> 0.001 </t>
  </si>
  <si>
    <t>2432269.300 </t>
  </si>
  <si>
    <t> 24.03.1947 19:12 </t>
  </si>
  <si>
    <t> 0.010 </t>
  </si>
  <si>
    <t>2432965.420 </t>
  </si>
  <si>
    <t> 17.02.1949 22:04 </t>
  </si>
  <si>
    <t> -0.041 </t>
  </si>
  <si>
    <t>2433214.780 </t>
  </si>
  <si>
    <t> 25.10.1949 06:43 </t>
  </si>
  <si>
    <t> 0.014 </t>
  </si>
  <si>
    <t>2433294.710 </t>
  </si>
  <si>
    <t> 13.01.1950 05:02 </t>
  </si>
  <si>
    <t> -0.021 </t>
  </si>
  <si>
    <t>2434748.220 </t>
  </si>
  <si>
    <t> 05.01.1954 17:16 </t>
  </si>
  <si>
    <t>2434776.440 </t>
  </si>
  <si>
    <t> 02.02.1954 22:33 </t>
  </si>
  <si>
    <t> -0.006 </t>
  </si>
  <si>
    <t>2434781.160 </t>
  </si>
  <si>
    <t> 07.02.1954 15:50 </t>
  </si>
  <si>
    <t>2434795.250 </t>
  </si>
  <si>
    <t> 21.02.1954 18:00 </t>
  </si>
  <si>
    <t> -0.011 </t>
  </si>
  <si>
    <t>2435044.570 </t>
  </si>
  <si>
    <t> 29.10.1954 01:40 </t>
  </si>
  <si>
    <t> 0.004 </t>
  </si>
  <si>
    <t>2435129.250 </t>
  </si>
  <si>
    <t> 21.01.1955 18:00 </t>
  </si>
  <si>
    <t> 0.015 </t>
  </si>
  <si>
    <t>2436253.465 </t>
  </si>
  <si>
    <t> 18.02.1958 23:09 </t>
  </si>
  <si>
    <t> 0.008 </t>
  </si>
  <si>
    <t>2455600.4423 </t>
  </si>
  <si>
    <t> 07.02.2011 22:36 </t>
  </si>
  <si>
    <t> 0.0231 </t>
  </si>
  <si>
    <t>C </t>
  </si>
  <si>
    <t>-I</t>
  </si>
  <si>
    <t> F.Agerer </t>
  </si>
  <si>
    <t>BAVM 215 </t>
  </si>
  <si>
    <t>2455934.41863 </t>
  </si>
  <si>
    <t> 07.01.2012 22:02 </t>
  </si>
  <si>
    <t>4498</t>
  </si>
  <si>
    <t> 0.02564 </t>
  </si>
  <si>
    <t>R</t>
  </si>
  <si>
    <t> F.Scaggiante </t>
  </si>
  <si>
    <t>OEJV 0160 </t>
  </si>
  <si>
    <t>G4807-1059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</si>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</sst>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1" applyNumberFormat="0" applyFont="0" applyFill="0" applyAlignment="0" applyProtection="0"/>
  </cellStyleXfs>
  <cellXfs count="54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7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8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8" fillId="2" borderId="11" xfId="7" applyFill="1" applyBorder="1" applyAlignment="1" applyProtection="1">
      <alignment horizontal="right"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V0397 Mon - O-C Diagr.</a:t>
            </a:r>
          </a:p>
        </c:rich>
      </c:tx>
      <c:layout>
        <c:manualLayout>
          <c:xMode val="edge"/>
          <c:yMode val="edge"/>
          <c:x val="0.3654135338345864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7">
                    <c:v>0</c:v>
                  </c:pt>
                  <c:pt idx="18">
                    <c:v>7.7000000000000002E-3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7">
                    <c:v>0</c:v>
                  </c:pt>
                  <c:pt idx="18">
                    <c:v>7.7000000000000002E-3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-4848</c:v>
                </c:pt>
                <c:pt idx="1">
                  <c:v>-4778</c:v>
                </c:pt>
                <c:pt idx="2">
                  <c:v>-4767</c:v>
                </c:pt>
                <c:pt idx="3">
                  <c:v>-4558</c:v>
                </c:pt>
                <c:pt idx="4">
                  <c:v>-4460</c:v>
                </c:pt>
                <c:pt idx="5">
                  <c:v>-4400</c:v>
                </c:pt>
                <c:pt idx="6">
                  <c:v>-4301</c:v>
                </c:pt>
                <c:pt idx="7">
                  <c:v>-4153</c:v>
                </c:pt>
                <c:pt idx="8">
                  <c:v>-4100</c:v>
                </c:pt>
                <c:pt idx="9">
                  <c:v>-4083</c:v>
                </c:pt>
                <c:pt idx="10">
                  <c:v>-3774</c:v>
                </c:pt>
                <c:pt idx="11">
                  <c:v>-3768</c:v>
                </c:pt>
                <c:pt idx="12">
                  <c:v>-3767</c:v>
                </c:pt>
                <c:pt idx="13">
                  <c:v>-3764</c:v>
                </c:pt>
                <c:pt idx="14">
                  <c:v>-3711</c:v>
                </c:pt>
                <c:pt idx="15">
                  <c:v>-3693</c:v>
                </c:pt>
                <c:pt idx="16">
                  <c:v>-3454</c:v>
                </c:pt>
                <c:pt idx="17">
                  <c:v>0</c:v>
                </c:pt>
                <c:pt idx="18">
                  <c:v>659</c:v>
                </c:pt>
                <c:pt idx="19">
                  <c:v>730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F2-40BC-8BF6-D862C30F5E0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7">
                    <c:v>0</c:v>
                  </c:pt>
                  <c:pt idx="18">
                    <c:v>7.7000000000000002E-3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7">
                    <c:v>0</c:v>
                  </c:pt>
                  <c:pt idx="18">
                    <c:v>7.7000000000000002E-3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-4848</c:v>
                </c:pt>
                <c:pt idx="1">
                  <c:v>-4778</c:v>
                </c:pt>
                <c:pt idx="2">
                  <c:v>-4767</c:v>
                </c:pt>
                <c:pt idx="3">
                  <c:v>-4558</c:v>
                </c:pt>
                <c:pt idx="4">
                  <c:v>-4460</c:v>
                </c:pt>
                <c:pt idx="5">
                  <c:v>-4400</c:v>
                </c:pt>
                <c:pt idx="6">
                  <c:v>-4301</c:v>
                </c:pt>
                <c:pt idx="7">
                  <c:v>-4153</c:v>
                </c:pt>
                <c:pt idx="8">
                  <c:v>-4100</c:v>
                </c:pt>
                <c:pt idx="9">
                  <c:v>-4083</c:v>
                </c:pt>
                <c:pt idx="10">
                  <c:v>-3774</c:v>
                </c:pt>
                <c:pt idx="11">
                  <c:v>-3768</c:v>
                </c:pt>
                <c:pt idx="12">
                  <c:v>-3767</c:v>
                </c:pt>
                <c:pt idx="13">
                  <c:v>-3764</c:v>
                </c:pt>
                <c:pt idx="14">
                  <c:v>-3711</c:v>
                </c:pt>
                <c:pt idx="15">
                  <c:v>-3693</c:v>
                </c:pt>
                <c:pt idx="16">
                  <c:v>-3454</c:v>
                </c:pt>
                <c:pt idx="17">
                  <c:v>0</c:v>
                </c:pt>
                <c:pt idx="18">
                  <c:v>659</c:v>
                </c:pt>
                <c:pt idx="19">
                  <c:v>730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8">
                  <c:v>9.0099999943049625E-4</c:v>
                </c:pt>
                <c:pt idx="19">
                  <c:v>3.1000000017229468E-3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3F2-40BC-8BF6-D862C30F5E0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7">
                    <c:v>0</c:v>
                  </c:pt>
                  <c:pt idx="18">
                    <c:v>7.7000000000000002E-3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7">
                    <c:v>0</c:v>
                  </c:pt>
                  <c:pt idx="18">
                    <c:v>7.7000000000000002E-3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-4848</c:v>
                </c:pt>
                <c:pt idx="1">
                  <c:v>-4778</c:v>
                </c:pt>
                <c:pt idx="2">
                  <c:v>-4767</c:v>
                </c:pt>
                <c:pt idx="3">
                  <c:v>-4558</c:v>
                </c:pt>
                <c:pt idx="4">
                  <c:v>-4460</c:v>
                </c:pt>
                <c:pt idx="5">
                  <c:v>-4400</c:v>
                </c:pt>
                <c:pt idx="6">
                  <c:v>-4301</c:v>
                </c:pt>
                <c:pt idx="7">
                  <c:v>-4153</c:v>
                </c:pt>
                <c:pt idx="8">
                  <c:v>-4100</c:v>
                </c:pt>
                <c:pt idx="9">
                  <c:v>-4083</c:v>
                </c:pt>
                <c:pt idx="10">
                  <c:v>-3774</c:v>
                </c:pt>
                <c:pt idx="11">
                  <c:v>-3768</c:v>
                </c:pt>
                <c:pt idx="12">
                  <c:v>-3767</c:v>
                </c:pt>
                <c:pt idx="13">
                  <c:v>-3764</c:v>
                </c:pt>
                <c:pt idx="14">
                  <c:v>-3711</c:v>
                </c:pt>
                <c:pt idx="15">
                  <c:v>-3693</c:v>
                </c:pt>
                <c:pt idx="16">
                  <c:v>-3454</c:v>
                </c:pt>
                <c:pt idx="17">
                  <c:v>0</c:v>
                </c:pt>
                <c:pt idx="18">
                  <c:v>659</c:v>
                </c:pt>
                <c:pt idx="19">
                  <c:v>730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3F2-40BC-8BF6-D862C30F5E0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7">
                    <c:v>0</c:v>
                  </c:pt>
                  <c:pt idx="18">
                    <c:v>7.7000000000000002E-3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7">
                    <c:v>0</c:v>
                  </c:pt>
                  <c:pt idx="18">
                    <c:v>7.7000000000000002E-3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-4848</c:v>
                </c:pt>
                <c:pt idx="1">
                  <c:v>-4778</c:v>
                </c:pt>
                <c:pt idx="2">
                  <c:v>-4767</c:v>
                </c:pt>
                <c:pt idx="3">
                  <c:v>-4558</c:v>
                </c:pt>
                <c:pt idx="4">
                  <c:v>-4460</c:v>
                </c:pt>
                <c:pt idx="5">
                  <c:v>-4400</c:v>
                </c:pt>
                <c:pt idx="6">
                  <c:v>-4301</c:v>
                </c:pt>
                <c:pt idx="7">
                  <c:v>-4153</c:v>
                </c:pt>
                <c:pt idx="8">
                  <c:v>-4100</c:v>
                </c:pt>
                <c:pt idx="9">
                  <c:v>-4083</c:v>
                </c:pt>
                <c:pt idx="10">
                  <c:v>-3774</c:v>
                </c:pt>
                <c:pt idx="11">
                  <c:v>-3768</c:v>
                </c:pt>
                <c:pt idx="12">
                  <c:v>-3767</c:v>
                </c:pt>
                <c:pt idx="13">
                  <c:v>-3764</c:v>
                </c:pt>
                <c:pt idx="14">
                  <c:v>-3711</c:v>
                </c:pt>
                <c:pt idx="15">
                  <c:v>-3693</c:v>
                </c:pt>
                <c:pt idx="16">
                  <c:v>-3454</c:v>
                </c:pt>
                <c:pt idx="17">
                  <c:v>0</c:v>
                </c:pt>
                <c:pt idx="18">
                  <c:v>659</c:v>
                </c:pt>
                <c:pt idx="19">
                  <c:v>730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1.1127999998279847E-2</c:v>
                </c:pt>
                <c:pt idx="1">
                  <c:v>8.5799999578739516E-4</c:v>
                </c:pt>
                <c:pt idx="2">
                  <c:v>8.3869999980379362E-3</c:v>
                </c:pt>
                <c:pt idx="3">
                  <c:v>-8.5620000027120113E-3</c:v>
                </c:pt>
                <c:pt idx="4">
                  <c:v>-1.9400000019231811E-3</c:v>
                </c:pt>
                <c:pt idx="5">
                  <c:v>1.3999999973748345E-3</c:v>
                </c:pt>
                <c:pt idx="6">
                  <c:v>9.1609999981301371E-3</c:v>
                </c:pt>
                <c:pt idx="7">
                  <c:v>-4.2267000004358124E-2</c:v>
                </c:pt>
                <c:pt idx="8">
                  <c:v>1.3099999996484257E-2</c:v>
                </c:pt>
                <c:pt idx="9">
                  <c:v>-2.253700000437675E-2</c:v>
                </c:pt>
                <c:pt idx="10">
                  <c:v>-5.5859999993117526E-3</c:v>
                </c:pt>
                <c:pt idx="11">
                  <c:v>-8.7520000015501864E-3</c:v>
                </c:pt>
                <c:pt idx="12">
                  <c:v>7.387000005110167E-3</c:v>
                </c:pt>
                <c:pt idx="13">
                  <c:v>-1.4196000003721565E-2</c:v>
                </c:pt>
                <c:pt idx="14">
                  <c:v>1.1709999962477013E-3</c:v>
                </c:pt>
                <c:pt idx="15">
                  <c:v>1.1673000000882894E-2</c:v>
                </c:pt>
                <c:pt idx="16">
                  <c:v>3.8939999940339476E-3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3F2-40BC-8BF6-D862C30F5E0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7">
                    <c:v>0</c:v>
                  </c:pt>
                  <c:pt idx="18">
                    <c:v>7.7000000000000002E-3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7">
                    <c:v>0</c:v>
                  </c:pt>
                  <c:pt idx="18">
                    <c:v>7.7000000000000002E-3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-4848</c:v>
                </c:pt>
                <c:pt idx="1">
                  <c:v>-4778</c:v>
                </c:pt>
                <c:pt idx="2">
                  <c:v>-4767</c:v>
                </c:pt>
                <c:pt idx="3">
                  <c:v>-4558</c:v>
                </c:pt>
                <c:pt idx="4">
                  <c:v>-4460</c:v>
                </c:pt>
                <c:pt idx="5">
                  <c:v>-4400</c:v>
                </c:pt>
                <c:pt idx="6">
                  <c:v>-4301</c:v>
                </c:pt>
                <c:pt idx="7">
                  <c:v>-4153</c:v>
                </c:pt>
                <c:pt idx="8">
                  <c:v>-4100</c:v>
                </c:pt>
                <c:pt idx="9">
                  <c:v>-4083</c:v>
                </c:pt>
                <c:pt idx="10">
                  <c:v>-3774</c:v>
                </c:pt>
                <c:pt idx="11">
                  <c:v>-3768</c:v>
                </c:pt>
                <c:pt idx="12">
                  <c:v>-3767</c:v>
                </c:pt>
                <c:pt idx="13">
                  <c:v>-3764</c:v>
                </c:pt>
                <c:pt idx="14">
                  <c:v>-3711</c:v>
                </c:pt>
                <c:pt idx="15">
                  <c:v>-3693</c:v>
                </c:pt>
                <c:pt idx="16">
                  <c:v>-3454</c:v>
                </c:pt>
                <c:pt idx="17">
                  <c:v>0</c:v>
                </c:pt>
                <c:pt idx="18">
                  <c:v>659</c:v>
                </c:pt>
                <c:pt idx="19">
                  <c:v>730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3F2-40BC-8BF6-D862C30F5E0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7">
                    <c:v>0</c:v>
                  </c:pt>
                  <c:pt idx="18">
                    <c:v>7.7000000000000002E-3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7">
                    <c:v>0</c:v>
                  </c:pt>
                  <c:pt idx="18">
                    <c:v>7.7000000000000002E-3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-4848</c:v>
                </c:pt>
                <c:pt idx="1">
                  <c:v>-4778</c:v>
                </c:pt>
                <c:pt idx="2">
                  <c:v>-4767</c:v>
                </c:pt>
                <c:pt idx="3">
                  <c:v>-4558</c:v>
                </c:pt>
                <c:pt idx="4">
                  <c:v>-4460</c:v>
                </c:pt>
                <c:pt idx="5">
                  <c:v>-4400</c:v>
                </c:pt>
                <c:pt idx="6">
                  <c:v>-4301</c:v>
                </c:pt>
                <c:pt idx="7">
                  <c:v>-4153</c:v>
                </c:pt>
                <c:pt idx="8">
                  <c:v>-4100</c:v>
                </c:pt>
                <c:pt idx="9">
                  <c:v>-4083</c:v>
                </c:pt>
                <c:pt idx="10">
                  <c:v>-3774</c:v>
                </c:pt>
                <c:pt idx="11">
                  <c:v>-3768</c:v>
                </c:pt>
                <c:pt idx="12">
                  <c:v>-3767</c:v>
                </c:pt>
                <c:pt idx="13">
                  <c:v>-3764</c:v>
                </c:pt>
                <c:pt idx="14">
                  <c:v>-3711</c:v>
                </c:pt>
                <c:pt idx="15">
                  <c:v>-3693</c:v>
                </c:pt>
                <c:pt idx="16">
                  <c:v>-3454</c:v>
                </c:pt>
                <c:pt idx="17">
                  <c:v>0</c:v>
                </c:pt>
                <c:pt idx="18">
                  <c:v>659</c:v>
                </c:pt>
                <c:pt idx="19">
                  <c:v>730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3F2-40BC-8BF6-D862C30F5E0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7">
                    <c:v>0</c:v>
                  </c:pt>
                  <c:pt idx="18">
                    <c:v>7.7000000000000002E-3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7">
                    <c:v>0</c:v>
                  </c:pt>
                  <c:pt idx="18">
                    <c:v>7.7000000000000002E-3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-4848</c:v>
                </c:pt>
                <c:pt idx="1">
                  <c:v>-4778</c:v>
                </c:pt>
                <c:pt idx="2">
                  <c:v>-4767</c:v>
                </c:pt>
                <c:pt idx="3">
                  <c:v>-4558</c:v>
                </c:pt>
                <c:pt idx="4">
                  <c:v>-4460</c:v>
                </c:pt>
                <c:pt idx="5">
                  <c:v>-4400</c:v>
                </c:pt>
                <c:pt idx="6">
                  <c:v>-4301</c:v>
                </c:pt>
                <c:pt idx="7">
                  <c:v>-4153</c:v>
                </c:pt>
                <c:pt idx="8">
                  <c:v>-4100</c:v>
                </c:pt>
                <c:pt idx="9">
                  <c:v>-4083</c:v>
                </c:pt>
                <c:pt idx="10">
                  <c:v>-3774</c:v>
                </c:pt>
                <c:pt idx="11">
                  <c:v>-3768</c:v>
                </c:pt>
                <c:pt idx="12">
                  <c:v>-3767</c:v>
                </c:pt>
                <c:pt idx="13">
                  <c:v>-3764</c:v>
                </c:pt>
                <c:pt idx="14">
                  <c:v>-3711</c:v>
                </c:pt>
                <c:pt idx="15">
                  <c:v>-3693</c:v>
                </c:pt>
                <c:pt idx="16">
                  <c:v>-3454</c:v>
                </c:pt>
                <c:pt idx="17">
                  <c:v>0</c:v>
                </c:pt>
                <c:pt idx="18">
                  <c:v>659</c:v>
                </c:pt>
                <c:pt idx="19">
                  <c:v>730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3F2-40BC-8BF6-D862C30F5E0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-4848</c:v>
                </c:pt>
                <c:pt idx="1">
                  <c:v>-4778</c:v>
                </c:pt>
                <c:pt idx="2">
                  <c:v>-4767</c:v>
                </c:pt>
                <c:pt idx="3">
                  <c:v>-4558</c:v>
                </c:pt>
                <c:pt idx="4">
                  <c:v>-4460</c:v>
                </c:pt>
                <c:pt idx="5">
                  <c:v>-4400</c:v>
                </c:pt>
                <c:pt idx="6">
                  <c:v>-4301</c:v>
                </c:pt>
                <c:pt idx="7">
                  <c:v>-4153</c:v>
                </c:pt>
                <c:pt idx="8">
                  <c:v>-4100</c:v>
                </c:pt>
                <c:pt idx="9">
                  <c:v>-4083</c:v>
                </c:pt>
                <c:pt idx="10">
                  <c:v>-3774</c:v>
                </c:pt>
                <c:pt idx="11">
                  <c:v>-3768</c:v>
                </c:pt>
                <c:pt idx="12">
                  <c:v>-3767</c:v>
                </c:pt>
                <c:pt idx="13">
                  <c:v>-3764</c:v>
                </c:pt>
                <c:pt idx="14">
                  <c:v>-3711</c:v>
                </c:pt>
                <c:pt idx="15">
                  <c:v>-3693</c:v>
                </c:pt>
                <c:pt idx="16">
                  <c:v>-3454</c:v>
                </c:pt>
                <c:pt idx="17">
                  <c:v>0</c:v>
                </c:pt>
                <c:pt idx="18">
                  <c:v>659</c:v>
                </c:pt>
                <c:pt idx="19">
                  <c:v>730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-2.321041798027816E-3</c:v>
                </c:pt>
                <c:pt idx="1">
                  <c:v>-2.2841501814854928E-3</c:v>
                </c:pt>
                <c:pt idx="2">
                  <c:v>-2.2783529274574138E-3</c:v>
                </c:pt>
                <c:pt idx="3">
                  <c:v>-2.1682051009239067E-3</c:v>
                </c:pt>
                <c:pt idx="4">
                  <c:v>-2.1165568377646549E-3</c:v>
                </c:pt>
                <c:pt idx="5">
                  <c:v>-2.0849354521569495E-3</c:v>
                </c:pt>
                <c:pt idx="6">
                  <c:v>-2.0327601659042354E-3</c:v>
                </c:pt>
                <c:pt idx="7">
                  <c:v>-1.9547607480718959E-3</c:v>
                </c:pt>
                <c:pt idx="8">
                  <c:v>-1.9268285241184227E-3</c:v>
                </c:pt>
                <c:pt idx="9">
                  <c:v>-1.9178691315295726E-3</c:v>
                </c:pt>
                <c:pt idx="10">
                  <c:v>-1.7550189956498906E-3</c:v>
                </c:pt>
                <c:pt idx="11">
                  <c:v>-1.7518568570891199E-3</c:v>
                </c:pt>
                <c:pt idx="12">
                  <c:v>-1.7513298339956582E-3</c:v>
                </c:pt>
                <c:pt idx="13">
                  <c:v>-1.7497487647152728E-3</c:v>
                </c:pt>
                <c:pt idx="14">
                  <c:v>-1.7218165407617999E-3</c:v>
                </c:pt>
                <c:pt idx="15">
                  <c:v>-1.7123301250794882E-3</c:v>
                </c:pt>
                <c:pt idx="16">
                  <c:v>-1.5863716057421286E-3</c:v>
                </c:pt>
                <c:pt idx="17">
                  <c:v>2.3396615907477479E-4</c:v>
                </c:pt>
                <c:pt idx="18">
                  <c:v>5.8127437766607171E-4</c:v>
                </c:pt>
                <c:pt idx="19">
                  <c:v>6.1869301730185626E-4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3F2-40BC-8BF6-D862C30F5E0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-4848</c:v>
                </c:pt>
                <c:pt idx="1">
                  <c:v>-4778</c:v>
                </c:pt>
                <c:pt idx="2">
                  <c:v>-4767</c:v>
                </c:pt>
                <c:pt idx="3">
                  <c:v>-4558</c:v>
                </c:pt>
                <c:pt idx="4">
                  <c:v>-4460</c:v>
                </c:pt>
                <c:pt idx="5">
                  <c:v>-4400</c:v>
                </c:pt>
                <c:pt idx="6">
                  <c:v>-4301</c:v>
                </c:pt>
                <c:pt idx="7">
                  <c:v>-4153</c:v>
                </c:pt>
                <c:pt idx="8">
                  <c:v>-4100</c:v>
                </c:pt>
                <c:pt idx="9">
                  <c:v>-4083</c:v>
                </c:pt>
                <c:pt idx="10">
                  <c:v>-3774</c:v>
                </c:pt>
                <c:pt idx="11">
                  <c:v>-3768</c:v>
                </c:pt>
                <c:pt idx="12">
                  <c:v>-3767</c:v>
                </c:pt>
                <c:pt idx="13">
                  <c:v>-3764</c:v>
                </c:pt>
                <c:pt idx="14">
                  <c:v>-3711</c:v>
                </c:pt>
                <c:pt idx="15">
                  <c:v>-3693</c:v>
                </c:pt>
                <c:pt idx="16">
                  <c:v>-3454</c:v>
                </c:pt>
                <c:pt idx="17">
                  <c:v>0</c:v>
                </c:pt>
                <c:pt idx="18">
                  <c:v>659</c:v>
                </c:pt>
                <c:pt idx="19">
                  <c:v>730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3F2-40BC-8BF6-D862C30F5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4141256"/>
        <c:axId val="1"/>
      </c:scatterChart>
      <c:valAx>
        <c:axId val="7841412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41412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2406015037594"/>
          <c:y val="0.92375366568914952"/>
          <c:w val="0.8165413533834586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19247C5-8BC1-B56E-F5EF-4A2CFA426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www.bav-astro.de/sfs/BAVM_link.php?BAVMnr=2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2" sqref="E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s="18" customFormat="1" ht="12.95" customHeight="1" x14ac:dyDescent="0.2">
      <c r="A2" s="18" t="s">
        <v>24</v>
      </c>
      <c r="B2" s="18" t="s">
        <v>42</v>
      </c>
      <c r="C2" s="19"/>
      <c r="D2" s="19"/>
      <c r="E2" s="18" t="s">
        <v>40</v>
      </c>
      <c r="F2" s="18" t="s">
        <v>125</v>
      </c>
    </row>
    <row r="3" spans="1:7" s="18" customFormat="1" ht="12.95" customHeight="1" thickBot="1" x14ac:dyDescent="0.25"/>
    <row r="4" spans="1:7" s="18" customFormat="1" ht="12.95" customHeight="1" thickTop="1" thickBot="1" x14ac:dyDescent="0.25">
      <c r="A4" s="20" t="s">
        <v>0</v>
      </c>
      <c r="C4" s="21" t="s">
        <v>39</v>
      </c>
      <c r="D4" s="22" t="s">
        <v>39</v>
      </c>
    </row>
    <row r="5" spans="1:7" s="18" customFormat="1" ht="12.95" customHeight="1" x14ac:dyDescent="0.2"/>
    <row r="6" spans="1:7" s="18" customFormat="1" ht="12.95" customHeight="1" x14ac:dyDescent="0.2">
      <c r="A6" s="20" t="s">
        <v>1</v>
      </c>
    </row>
    <row r="7" spans="1:7" s="18" customFormat="1" ht="12.95" customHeight="1" x14ac:dyDescent="0.2">
      <c r="A7" s="18" t="s">
        <v>2</v>
      </c>
      <c r="C7" s="53">
        <v>52500.597000000002</v>
      </c>
      <c r="D7" s="24" t="s">
        <v>43</v>
      </c>
    </row>
    <row r="8" spans="1:7" s="18" customFormat="1" ht="12.95" customHeight="1" x14ac:dyDescent="0.2">
      <c r="A8" s="18" t="s">
        <v>3</v>
      </c>
      <c r="C8" s="53">
        <v>4.7038609999999998</v>
      </c>
      <c r="D8" s="24" t="s">
        <v>43</v>
      </c>
    </row>
    <row r="9" spans="1:7" s="18" customFormat="1" ht="12.95" customHeight="1" x14ac:dyDescent="0.2">
      <c r="A9" s="25" t="s">
        <v>29</v>
      </c>
      <c r="C9" s="26">
        <v>-9.5</v>
      </c>
      <c r="D9" s="18" t="s">
        <v>30</v>
      </c>
    </row>
    <row r="10" spans="1:7" s="18" customFormat="1" ht="12.95" customHeight="1" thickBot="1" x14ac:dyDescent="0.25">
      <c r="C10" s="27" t="s">
        <v>20</v>
      </c>
      <c r="D10" s="27" t="s">
        <v>21</v>
      </c>
    </row>
    <row r="11" spans="1:7" s="18" customFormat="1" ht="12.95" customHeight="1" x14ac:dyDescent="0.2">
      <c r="A11" s="18" t="s">
        <v>15</v>
      </c>
      <c r="C11" s="28">
        <f ca="1">INTERCEPT(INDIRECT($G$11):G992,INDIRECT($F$11):F992)</f>
        <v>2.3396615907477479E-4</v>
      </c>
      <c r="D11" s="19"/>
      <c r="F11" s="29" t="str">
        <f>"F"&amp;E19</f>
        <v>F21</v>
      </c>
      <c r="G11" s="28" t="str">
        <f>"G"&amp;E19</f>
        <v>G21</v>
      </c>
    </row>
    <row r="12" spans="1:7" s="18" customFormat="1" ht="12.95" customHeight="1" x14ac:dyDescent="0.2">
      <c r="A12" s="18" t="s">
        <v>16</v>
      </c>
      <c r="C12" s="28">
        <f ca="1">SLOPE(INDIRECT($G$11):G992,INDIRECT($F$11):F992)</f>
        <v>5.2702309346175547E-7</v>
      </c>
      <c r="D12" s="19"/>
    </row>
    <row r="13" spans="1:7" s="18" customFormat="1" ht="12.95" customHeight="1" x14ac:dyDescent="0.2">
      <c r="A13" s="18" t="s">
        <v>19</v>
      </c>
      <c r="C13" s="19" t="s">
        <v>13</v>
      </c>
      <c r="D13" s="30" t="s">
        <v>36</v>
      </c>
      <c r="E13" s="26">
        <v>1</v>
      </c>
    </row>
    <row r="14" spans="1:7" s="18" customFormat="1" ht="12.95" customHeight="1" x14ac:dyDescent="0.2">
      <c r="D14" s="30" t="s">
        <v>31</v>
      </c>
      <c r="E14" s="31">
        <f ca="1">NOW()+15018.5+$C$9/24</f>
        <v>60360.794767245367</v>
      </c>
    </row>
    <row r="15" spans="1:7" s="18" customFormat="1" ht="12.95" customHeight="1" x14ac:dyDescent="0.2">
      <c r="A15" s="32" t="s">
        <v>17</v>
      </c>
      <c r="C15" s="33">
        <f ca="1">(C7+C11)+(C8+C12)*INT(MAX(F21:F3533))</f>
        <v>55934.416148693017</v>
      </c>
      <c r="D15" s="30" t="s">
        <v>37</v>
      </c>
      <c r="E15" s="31">
        <f ca="1">ROUND(2*(E14-$C$7)/$C$8,0)/2+E13</f>
        <v>1672</v>
      </c>
    </row>
    <row r="16" spans="1:7" s="18" customFormat="1" ht="12.95" customHeight="1" x14ac:dyDescent="0.2">
      <c r="A16" s="20" t="s">
        <v>4</v>
      </c>
      <c r="C16" s="34">
        <f ca="1">+C8+C12</f>
        <v>4.7038615270230935</v>
      </c>
      <c r="D16" s="30" t="s">
        <v>38</v>
      </c>
      <c r="E16" s="28">
        <f ca="1">ROUND(2*(E14-$C$15)/$C$16,0)/2+E13</f>
        <v>942</v>
      </c>
    </row>
    <row r="17" spans="1:18" s="18" customFormat="1" ht="12.95" customHeight="1" thickBot="1" x14ac:dyDescent="0.25">
      <c r="A17" s="30" t="s">
        <v>28</v>
      </c>
      <c r="C17" s="18">
        <f>COUNT(C21:C2191)</f>
        <v>20</v>
      </c>
      <c r="D17" s="30" t="s">
        <v>32</v>
      </c>
      <c r="E17" s="35">
        <f ca="1">+$C$15+$C$16*E16-15018.5-$C$9/24</f>
        <v>45347.349540482108</v>
      </c>
    </row>
    <row r="18" spans="1:18" s="18" customFormat="1" ht="12.95" customHeight="1" thickTop="1" thickBot="1" x14ac:dyDescent="0.25">
      <c r="A18" s="20" t="s">
        <v>5</v>
      </c>
      <c r="C18" s="36">
        <f ca="1">+C15</f>
        <v>55934.416148693017</v>
      </c>
      <c r="D18" s="37">
        <f ca="1">+C16</f>
        <v>4.7038615270230935</v>
      </c>
      <c r="E18" s="38" t="s">
        <v>33</v>
      </c>
    </row>
    <row r="19" spans="1:18" s="18" customFormat="1" ht="12.95" customHeight="1" thickTop="1" x14ac:dyDescent="0.2">
      <c r="A19" s="39" t="s">
        <v>34</v>
      </c>
      <c r="E19" s="40">
        <v>21</v>
      </c>
    </row>
    <row r="20" spans="1:18" s="18" customFormat="1" ht="12.95" customHeight="1" thickBot="1" x14ac:dyDescent="0.25">
      <c r="A20" s="27" t="s">
        <v>6</v>
      </c>
      <c r="B20" s="27" t="s">
        <v>7</v>
      </c>
      <c r="C20" s="27" t="s">
        <v>8</v>
      </c>
      <c r="D20" s="27" t="s">
        <v>12</v>
      </c>
      <c r="E20" s="27" t="s">
        <v>9</v>
      </c>
      <c r="F20" s="27" t="s">
        <v>10</v>
      </c>
      <c r="G20" s="27" t="s">
        <v>11</v>
      </c>
      <c r="H20" s="41" t="s">
        <v>54</v>
      </c>
      <c r="I20" s="41" t="s">
        <v>49</v>
      </c>
      <c r="J20" s="41" t="s">
        <v>18</v>
      </c>
      <c r="K20" s="41" t="s">
        <v>126</v>
      </c>
      <c r="L20" s="41" t="s">
        <v>25</v>
      </c>
      <c r="M20" s="41" t="s">
        <v>26</v>
      </c>
      <c r="N20" s="41" t="s">
        <v>27</v>
      </c>
      <c r="O20" s="41" t="s">
        <v>23</v>
      </c>
      <c r="P20" s="42" t="s">
        <v>22</v>
      </c>
      <c r="Q20" s="27" t="s">
        <v>14</v>
      </c>
      <c r="R20" s="43" t="s">
        <v>35</v>
      </c>
    </row>
    <row r="21" spans="1:18" s="18" customFormat="1" ht="12.95" customHeight="1" x14ac:dyDescent="0.2">
      <c r="A21" s="44" t="s">
        <v>64</v>
      </c>
      <c r="B21" s="45" t="s">
        <v>45</v>
      </c>
      <c r="C21" s="46">
        <v>29696.29</v>
      </c>
      <c r="D21" s="23"/>
      <c r="E21" s="18">
        <f t="shared" ref="E21:E40" si="0">+(C21-C$7)/C$8</f>
        <v>-4847.9976342838363</v>
      </c>
      <c r="F21" s="18">
        <f t="shared" ref="F21:F40" si="1">ROUND(2*E21,0)/2</f>
        <v>-4848</v>
      </c>
      <c r="G21" s="18">
        <f t="shared" ref="G21:G40" si="2">+C21-(C$7+F21*C$8)</f>
        <v>1.1127999998279847E-2</v>
      </c>
      <c r="K21" s="18">
        <f t="shared" ref="K21:K37" si="3">+G21</f>
        <v>1.1127999998279847E-2</v>
      </c>
      <c r="O21" s="18">
        <f t="shared" ref="O21:O40" ca="1" si="4">+C$11+C$12*$F21</f>
        <v>-2.321041798027816E-3</v>
      </c>
      <c r="Q21" s="47">
        <f t="shared" ref="Q21:Q40" si="5">+C21-15018.5</f>
        <v>14677.79</v>
      </c>
    </row>
    <row r="22" spans="1:18" s="18" customFormat="1" ht="12.95" customHeight="1" x14ac:dyDescent="0.2">
      <c r="A22" s="44" t="s">
        <v>64</v>
      </c>
      <c r="B22" s="45" t="s">
        <v>45</v>
      </c>
      <c r="C22" s="46">
        <v>30025.55</v>
      </c>
      <c r="D22" s="23"/>
      <c r="E22" s="18">
        <f t="shared" si="0"/>
        <v>-4777.9998175966512</v>
      </c>
      <c r="F22" s="18">
        <f t="shared" si="1"/>
        <v>-4778</v>
      </c>
      <c r="G22" s="18">
        <f t="shared" si="2"/>
        <v>8.5799999578739516E-4</v>
      </c>
      <c r="K22" s="18">
        <f t="shared" si="3"/>
        <v>8.5799999578739516E-4</v>
      </c>
      <c r="O22" s="18">
        <f t="shared" ca="1" si="4"/>
        <v>-2.2841501814854928E-3</v>
      </c>
      <c r="Q22" s="47">
        <f t="shared" si="5"/>
        <v>15007.05</v>
      </c>
    </row>
    <row r="23" spans="1:18" s="18" customFormat="1" ht="12.95" customHeight="1" x14ac:dyDescent="0.2">
      <c r="A23" s="44" t="s">
        <v>64</v>
      </c>
      <c r="B23" s="45" t="s">
        <v>45</v>
      </c>
      <c r="C23" s="46">
        <v>30077.3</v>
      </c>
      <c r="D23" s="23"/>
      <c r="E23" s="18">
        <f t="shared" si="0"/>
        <v>-4766.9982169966343</v>
      </c>
      <c r="F23" s="18">
        <f t="shared" si="1"/>
        <v>-4767</v>
      </c>
      <c r="G23" s="18">
        <f t="shared" si="2"/>
        <v>8.3869999980379362E-3</v>
      </c>
      <c r="K23" s="18">
        <f t="shared" si="3"/>
        <v>8.3869999980379362E-3</v>
      </c>
      <c r="O23" s="18">
        <f t="shared" ca="1" si="4"/>
        <v>-2.2783529274574138E-3</v>
      </c>
      <c r="Q23" s="47">
        <f t="shared" si="5"/>
        <v>15058.8</v>
      </c>
    </row>
    <row r="24" spans="1:18" s="18" customFormat="1" ht="12.95" customHeight="1" x14ac:dyDescent="0.2">
      <c r="A24" s="44" t="s">
        <v>64</v>
      </c>
      <c r="B24" s="45" t="s">
        <v>45</v>
      </c>
      <c r="C24" s="46">
        <v>31060.39</v>
      </c>
      <c r="D24" s="23"/>
      <c r="E24" s="18">
        <f t="shared" si="0"/>
        <v>-4558.0018202068477</v>
      </c>
      <c r="F24" s="18">
        <f t="shared" si="1"/>
        <v>-4558</v>
      </c>
      <c r="G24" s="18">
        <f t="shared" si="2"/>
        <v>-8.5620000027120113E-3</v>
      </c>
      <c r="K24" s="18">
        <f t="shared" si="3"/>
        <v>-8.5620000027120113E-3</v>
      </c>
      <c r="O24" s="18">
        <f t="shared" ca="1" si="4"/>
        <v>-2.1682051009239067E-3</v>
      </c>
      <c r="Q24" s="47">
        <f t="shared" si="5"/>
        <v>16041.89</v>
      </c>
    </row>
    <row r="25" spans="1:18" s="18" customFormat="1" ht="12.95" customHeight="1" x14ac:dyDescent="0.2">
      <c r="A25" s="44" t="s">
        <v>64</v>
      </c>
      <c r="B25" s="45" t="s">
        <v>45</v>
      </c>
      <c r="C25" s="46">
        <v>31521.375</v>
      </c>
      <c r="D25" s="23"/>
      <c r="E25" s="18">
        <f t="shared" si="0"/>
        <v>-4460.0004124271536</v>
      </c>
      <c r="F25" s="18">
        <f t="shared" si="1"/>
        <v>-4460</v>
      </c>
      <c r="G25" s="18">
        <f t="shared" si="2"/>
        <v>-1.9400000019231811E-3</v>
      </c>
      <c r="K25" s="18">
        <f t="shared" si="3"/>
        <v>-1.9400000019231811E-3</v>
      </c>
      <c r="O25" s="18">
        <f t="shared" ca="1" si="4"/>
        <v>-2.1165568377646549E-3</v>
      </c>
      <c r="Q25" s="47">
        <f t="shared" si="5"/>
        <v>16502.875</v>
      </c>
    </row>
    <row r="26" spans="1:18" s="18" customFormat="1" ht="12.95" customHeight="1" x14ac:dyDescent="0.2">
      <c r="A26" s="44" t="s">
        <v>64</v>
      </c>
      <c r="B26" s="45" t="s">
        <v>45</v>
      </c>
      <c r="C26" s="46">
        <v>31803.61</v>
      </c>
      <c r="D26" s="23"/>
      <c r="E26" s="18">
        <f t="shared" si="0"/>
        <v>-4399.999702372158</v>
      </c>
      <c r="F26" s="18">
        <f t="shared" si="1"/>
        <v>-4400</v>
      </c>
      <c r="G26" s="18">
        <f t="shared" si="2"/>
        <v>1.3999999973748345E-3</v>
      </c>
      <c r="K26" s="18">
        <f t="shared" si="3"/>
        <v>1.3999999973748345E-3</v>
      </c>
      <c r="O26" s="18">
        <f t="shared" ca="1" si="4"/>
        <v>-2.0849354521569495E-3</v>
      </c>
      <c r="Q26" s="47">
        <f t="shared" si="5"/>
        <v>16785.11</v>
      </c>
    </row>
    <row r="27" spans="1:18" s="18" customFormat="1" ht="12.95" customHeight="1" x14ac:dyDescent="0.2">
      <c r="A27" s="44" t="s">
        <v>64</v>
      </c>
      <c r="B27" s="45" t="s">
        <v>45</v>
      </c>
      <c r="C27" s="46">
        <v>32269.3</v>
      </c>
      <c r="D27" s="23"/>
      <c r="E27" s="18">
        <f t="shared" si="0"/>
        <v>-4300.9980524509556</v>
      </c>
      <c r="F27" s="18">
        <f t="shared" si="1"/>
        <v>-4301</v>
      </c>
      <c r="G27" s="18">
        <f t="shared" si="2"/>
        <v>9.1609999981301371E-3</v>
      </c>
      <c r="K27" s="18">
        <f t="shared" si="3"/>
        <v>9.1609999981301371E-3</v>
      </c>
      <c r="O27" s="18">
        <f t="shared" ca="1" si="4"/>
        <v>-2.0327601659042354E-3</v>
      </c>
      <c r="Q27" s="47">
        <f t="shared" si="5"/>
        <v>17250.8</v>
      </c>
    </row>
    <row r="28" spans="1:18" s="18" customFormat="1" ht="12.95" customHeight="1" x14ac:dyDescent="0.2">
      <c r="A28" s="44" t="s">
        <v>64</v>
      </c>
      <c r="B28" s="45" t="s">
        <v>45</v>
      </c>
      <c r="C28" s="46">
        <v>32965.42</v>
      </c>
      <c r="D28" s="23"/>
      <c r="E28" s="18">
        <f t="shared" si="0"/>
        <v>-4153.0089855971519</v>
      </c>
      <c r="F28" s="18">
        <f t="shared" si="1"/>
        <v>-4153</v>
      </c>
      <c r="G28" s="18">
        <f t="shared" si="2"/>
        <v>-4.2267000004358124E-2</v>
      </c>
      <c r="K28" s="18">
        <f t="shared" si="3"/>
        <v>-4.2267000004358124E-2</v>
      </c>
      <c r="O28" s="18">
        <f t="shared" ca="1" si="4"/>
        <v>-1.9547607480718959E-3</v>
      </c>
      <c r="Q28" s="47">
        <f t="shared" si="5"/>
        <v>17946.919999999998</v>
      </c>
    </row>
    <row r="29" spans="1:18" s="18" customFormat="1" ht="12.95" customHeight="1" x14ac:dyDescent="0.2">
      <c r="A29" s="44" t="s">
        <v>64</v>
      </c>
      <c r="B29" s="45" t="s">
        <v>45</v>
      </c>
      <c r="C29" s="46">
        <v>33214.78</v>
      </c>
      <c r="D29" s="23"/>
      <c r="E29" s="18">
        <f t="shared" si="0"/>
        <v>-4099.9972150537615</v>
      </c>
      <c r="F29" s="18">
        <f t="shared" si="1"/>
        <v>-4100</v>
      </c>
      <c r="G29" s="18">
        <f t="shared" si="2"/>
        <v>1.3099999996484257E-2</v>
      </c>
      <c r="K29" s="18">
        <f t="shared" si="3"/>
        <v>1.3099999996484257E-2</v>
      </c>
      <c r="O29" s="18">
        <f t="shared" ca="1" si="4"/>
        <v>-1.9268285241184227E-3</v>
      </c>
      <c r="Q29" s="47">
        <f t="shared" si="5"/>
        <v>18196.28</v>
      </c>
    </row>
    <row r="30" spans="1:18" s="18" customFormat="1" ht="12.95" customHeight="1" x14ac:dyDescent="0.2">
      <c r="A30" s="44" t="s">
        <v>64</v>
      </c>
      <c r="B30" s="45" t="s">
        <v>45</v>
      </c>
      <c r="C30" s="46">
        <v>33294.71</v>
      </c>
      <c r="D30" s="23"/>
      <c r="E30" s="18">
        <f t="shared" si="0"/>
        <v>-4083.0047911704883</v>
      </c>
      <c r="F30" s="18">
        <f t="shared" si="1"/>
        <v>-4083</v>
      </c>
      <c r="G30" s="18">
        <f t="shared" si="2"/>
        <v>-2.253700000437675E-2</v>
      </c>
      <c r="K30" s="18">
        <f t="shared" si="3"/>
        <v>-2.253700000437675E-2</v>
      </c>
      <c r="O30" s="18">
        <f t="shared" ca="1" si="4"/>
        <v>-1.9178691315295726E-3</v>
      </c>
      <c r="Q30" s="47">
        <f t="shared" si="5"/>
        <v>18276.21</v>
      </c>
    </row>
    <row r="31" spans="1:18" s="18" customFormat="1" ht="12.95" customHeight="1" x14ac:dyDescent="0.2">
      <c r="A31" s="44" t="s">
        <v>64</v>
      </c>
      <c r="B31" s="45" t="s">
        <v>45</v>
      </c>
      <c r="C31" s="46">
        <v>34748.22</v>
      </c>
      <c r="D31" s="23"/>
      <c r="E31" s="18">
        <f t="shared" si="0"/>
        <v>-3774.001187535091</v>
      </c>
      <c r="F31" s="18">
        <f t="shared" si="1"/>
        <v>-3774</v>
      </c>
      <c r="G31" s="18">
        <f t="shared" si="2"/>
        <v>-5.5859999993117526E-3</v>
      </c>
      <c r="K31" s="18">
        <f t="shared" si="3"/>
        <v>-5.5859999993117526E-3</v>
      </c>
      <c r="O31" s="18">
        <f t="shared" ca="1" si="4"/>
        <v>-1.7550189956498906E-3</v>
      </c>
      <c r="Q31" s="47">
        <f t="shared" si="5"/>
        <v>19729.72</v>
      </c>
    </row>
    <row r="32" spans="1:18" s="18" customFormat="1" ht="12.95" customHeight="1" x14ac:dyDescent="0.2">
      <c r="A32" s="44" t="s">
        <v>64</v>
      </c>
      <c r="B32" s="45" t="s">
        <v>45</v>
      </c>
      <c r="C32" s="46">
        <v>34776.44</v>
      </c>
      <c r="D32" s="23"/>
      <c r="E32" s="18">
        <f t="shared" si="0"/>
        <v>-3768.0018605991972</v>
      </c>
      <c r="F32" s="18">
        <f t="shared" si="1"/>
        <v>-3768</v>
      </c>
      <c r="G32" s="18">
        <f t="shared" si="2"/>
        <v>-8.7520000015501864E-3</v>
      </c>
      <c r="K32" s="18">
        <f t="shared" si="3"/>
        <v>-8.7520000015501864E-3</v>
      </c>
      <c r="O32" s="18">
        <f t="shared" ca="1" si="4"/>
        <v>-1.7518568570891199E-3</v>
      </c>
      <c r="Q32" s="47">
        <f t="shared" si="5"/>
        <v>19757.940000000002</v>
      </c>
    </row>
    <row r="33" spans="1:17" s="18" customFormat="1" ht="12.95" customHeight="1" x14ac:dyDescent="0.2">
      <c r="A33" s="44" t="s">
        <v>64</v>
      </c>
      <c r="B33" s="45" t="s">
        <v>45</v>
      </c>
      <c r="C33" s="46">
        <v>34781.160000000003</v>
      </c>
      <c r="D33" s="23"/>
      <c r="E33" s="18">
        <f t="shared" si="0"/>
        <v>-3766.998429587949</v>
      </c>
      <c r="F33" s="18">
        <f t="shared" si="1"/>
        <v>-3767</v>
      </c>
      <c r="G33" s="18">
        <f t="shared" si="2"/>
        <v>7.387000005110167E-3</v>
      </c>
      <c r="K33" s="18">
        <f t="shared" si="3"/>
        <v>7.387000005110167E-3</v>
      </c>
      <c r="O33" s="18">
        <f t="shared" ca="1" si="4"/>
        <v>-1.7513298339956582E-3</v>
      </c>
      <c r="Q33" s="47">
        <f t="shared" si="5"/>
        <v>19762.660000000003</v>
      </c>
    </row>
    <row r="34" spans="1:17" s="18" customFormat="1" ht="12.95" customHeight="1" x14ac:dyDescent="0.2">
      <c r="A34" s="44" t="s">
        <v>64</v>
      </c>
      <c r="B34" s="45" t="s">
        <v>45</v>
      </c>
      <c r="C34" s="46">
        <v>34795.25</v>
      </c>
      <c r="D34" s="23"/>
      <c r="E34" s="18">
        <f t="shared" si="0"/>
        <v>-3764.0030179463215</v>
      </c>
      <c r="F34" s="18">
        <f t="shared" si="1"/>
        <v>-3764</v>
      </c>
      <c r="G34" s="18">
        <f t="shared" si="2"/>
        <v>-1.4196000003721565E-2</v>
      </c>
      <c r="K34" s="18">
        <f t="shared" si="3"/>
        <v>-1.4196000003721565E-2</v>
      </c>
      <c r="O34" s="18">
        <f t="shared" ca="1" si="4"/>
        <v>-1.7497487647152728E-3</v>
      </c>
      <c r="Q34" s="47">
        <f t="shared" si="5"/>
        <v>19776.75</v>
      </c>
    </row>
    <row r="35" spans="1:17" s="18" customFormat="1" ht="12.95" customHeight="1" x14ac:dyDescent="0.2">
      <c r="A35" s="44" t="s">
        <v>64</v>
      </c>
      <c r="B35" s="45" t="s">
        <v>45</v>
      </c>
      <c r="C35" s="46">
        <v>35044.57</v>
      </c>
      <c r="D35" s="23"/>
      <c r="E35" s="18">
        <f t="shared" si="0"/>
        <v>-3710.9997510555695</v>
      </c>
      <c r="F35" s="18">
        <f t="shared" si="1"/>
        <v>-3711</v>
      </c>
      <c r="G35" s="18">
        <f t="shared" si="2"/>
        <v>1.1709999962477013E-3</v>
      </c>
      <c r="K35" s="18">
        <f t="shared" si="3"/>
        <v>1.1709999962477013E-3</v>
      </c>
      <c r="O35" s="18">
        <f t="shared" ca="1" si="4"/>
        <v>-1.7218165407617999E-3</v>
      </c>
      <c r="Q35" s="47">
        <f t="shared" si="5"/>
        <v>20026.07</v>
      </c>
    </row>
    <row r="36" spans="1:17" s="18" customFormat="1" ht="12.95" customHeight="1" x14ac:dyDescent="0.2">
      <c r="A36" s="44" t="s">
        <v>64</v>
      </c>
      <c r="B36" s="45" t="s">
        <v>45</v>
      </c>
      <c r="C36" s="46">
        <v>35129.25</v>
      </c>
      <c r="D36" s="23"/>
      <c r="E36" s="18">
        <f t="shared" si="0"/>
        <v>-3692.9975184215696</v>
      </c>
      <c r="F36" s="18">
        <f t="shared" si="1"/>
        <v>-3693</v>
      </c>
      <c r="G36" s="18">
        <f t="shared" si="2"/>
        <v>1.1673000000882894E-2</v>
      </c>
      <c r="K36" s="18">
        <f t="shared" si="3"/>
        <v>1.1673000000882894E-2</v>
      </c>
      <c r="O36" s="18">
        <f t="shared" ca="1" si="4"/>
        <v>-1.7123301250794882E-3</v>
      </c>
      <c r="Q36" s="47">
        <f t="shared" si="5"/>
        <v>20110.75</v>
      </c>
    </row>
    <row r="37" spans="1:17" s="18" customFormat="1" ht="12.95" customHeight="1" x14ac:dyDescent="0.2">
      <c r="A37" s="44" t="s">
        <v>64</v>
      </c>
      <c r="B37" s="45" t="s">
        <v>45</v>
      </c>
      <c r="C37" s="46">
        <v>36253.464999999997</v>
      </c>
      <c r="D37" s="23"/>
      <c r="E37" s="18">
        <f t="shared" si="0"/>
        <v>-3453.9991721694169</v>
      </c>
      <c r="F37" s="18">
        <f t="shared" si="1"/>
        <v>-3454</v>
      </c>
      <c r="G37" s="18">
        <f t="shared" si="2"/>
        <v>3.8939999940339476E-3</v>
      </c>
      <c r="K37" s="18">
        <f t="shared" si="3"/>
        <v>3.8939999940339476E-3</v>
      </c>
      <c r="O37" s="18">
        <f t="shared" ca="1" si="4"/>
        <v>-1.5863716057421286E-3</v>
      </c>
      <c r="Q37" s="47">
        <f t="shared" si="5"/>
        <v>21234.964999999997</v>
      </c>
    </row>
    <row r="38" spans="1:17" s="18" customFormat="1" ht="12.95" customHeight="1" x14ac:dyDescent="0.2">
      <c r="A38" s="18" t="s">
        <v>43</v>
      </c>
      <c r="C38" s="23">
        <f>C$7</f>
        <v>52500.597000000002</v>
      </c>
      <c r="D38" s="23" t="s">
        <v>13</v>
      </c>
      <c r="E38" s="18">
        <f t="shared" si="0"/>
        <v>0</v>
      </c>
      <c r="F38" s="18">
        <f t="shared" si="1"/>
        <v>0</v>
      </c>
      <c r="G38" s="18">
        <f t="shared" si="2"/>
        <v>0</v>
      </c>
      <c r="H38" s="18">
        <f>+G38</f>
        <v>0</v>
      </c>
      <c r="O38" s="18">
        <f t="shared" ca="1" si="4"/>
        <v>2.3396615907477479E-4</v>
      </c>
      <c r="Q38" s="47">
        <f t="shared" si="5"/>
        <v>37482.097000000002</v>
      </c>
    </row>
    <row r="39" spans="1:17" s="18" customFormat="1" ht="12.95" customHeight="1" x14ac:dyDescent="0.2">
      <c r="A39" s="48" t="s">
        <v>46</v>
      </c>
      <c r="B39" s="48"/>
      <c r="C39" s="49">
        <v>55600.442300000002</v>
      </c>
      <c r="D39" s="49">
        <v>7.7000000000000002E-3</v>
      </c>
      <c r="E39" s="18">
        <f t="shared" si="0"/>
        <v>659.00019154477582</v>
      </c>
      <c r="F39" s="18">
        <f t="shared" si="1"/>
        <v>659</v>
      </c>
      <c r="G39" s="18">
        <f t="shared" si="2"/>
        <v>9.0099999943049625E-4</v>
      </c>
      <c r="I39" s="18">
        <f>+G39</f>
        <v>9.0099999943049625E-4</v>
      </c>
      <c r="O39" s="18">
        <f t="shared" ca="1" si="4"/>
        <v>5.8127437766607171E-4</v>
      </c>
      <c r="Q39" s="47">
        <f t="shared" si="5"/>
        <v>40581.942300000002</v>
      </c>
    </row>
    <row r="40" spans="1:17" s="18" customFormat="1" ht="12.95" customHeight="1" x14ac:dyDescent="0.2">
      <c r="A40" s="50" t="s">
        <v>44</v>
      </c>
      <c r="B40" s="51" t="s">
        <v>45</v>
      </c>
      <c r="C40" s="52">
        <v>55934.41863</v>
      </c>
      <c r="D40" s="52">
        <v>2.0000000000000001E-4</v>
      </c>
      <c r="E40" s="18">
        <f t="shared" si="0"/>
        <v>730.00065903307916</v>
      </c>
      <c r="F40" s="18">
        <f t="shared" si="1"/>
        <v>730</v>
      </c>
      <c r="G40" s="18">
        <f t="shared" si="2"/>
        <v>3.1000000017229468E-3</v>
      </c>
      <c r="I40" s="18">
        <f>+G40</f>
        <v>3.1000000017229468E-3</v>
      </c>
      <c r="O40" s="18">
        <f t="shared" ca="1" si="4"/>
        <v>6.1869301730185626E-4</v>
      </c>
      <c r="Q40" s="47">
        <f t="shared" si="5"/>
        <v>40915.91863</v>
      </c>
    </row>
    <row r="41" spans="1:17" s="18" customFormat="1" ht="12.95" customHeight="1" x14ac:dyDescent="0.2">
      <c r="C41" s="23"/>
      <c r="D41" s="23"/>
    </row>
    <row r="42" spans="1:17" s="18" customFormat="1" ht="12.95" customHeight="1" x14ac:dyDescent="0.2">
      <c r="C42" s="23"/>
      <c r="D42" s="23"/>
    </row>
    <row r="43" spans="1:17" s="18" customFormat="1" ht="12.95" customHeight="1" x14ac:dyDescent="0.2">
      <c r="C43" s="23"/>
      <c r="D43" s="23"/>
    </row>
    <row r="44" spans="1:17" s="18" customFormat="1" ht="12.95" customHeight="1" x14ac:dyDescent="0.2">
      <c r="C44" s="23"/>
      <c r="D44" s="23"/>
    </row>
    <row r="45" spans="1:17" s="18" customFormat="1" ht="12.95" customHeight="1" x14ac:dyDescent="0.2">
      <c r="C45" s="23"/>
      <c r="D45" s="23"/>
    </row>
    <row r="46" spans="1:17" s="18" customFormat="1" ht="12.95" customHeight="1" x14ac:dyDescent="0.2">
      <c r="C46" s="23"/>
      <c r="D46" s="23"/>
    </row>
    <row r="47" spans="1:17" s="18" customFormat="1" ht="12.95" customHeight="1" x14ac:dyDescent="0.2">
      <c r="C47" s="23"/>
      <c r="D47" s="23"/>
    </row>
    <row r="48" spans="1:17" s="18" customFormat="1" ht="12.95" customHeight="1" x14ac:dyDescent="0.2">
      <c r="C48" s="23"/>
      <c r="D48" s="23"/>
    </row>
    <row r="49" spans="3:4" s="18" customFormat="1" ht="12.95" customHeight="1" x14ac:dyDescent="0.2">
      <c r="C49" s="23"/>
      <c r="D49" s="23"/>
    </row>
    <row r="50" spans="3:4" s="18" customFormat="1" ht="12.95" customHeight="1" x14ac:dyDescent="0.2">
      <c r="C50" s="23"/>
      <c r="D50" s="23"/>
    </row>
    <row r="51" spans="3:4" s="18" customFormat="1" ht="12.95" customHeight="1" x14ac:dyDescent="0.2">
      <c r="C51" s="23"/>
      <c r="D51" s="23"/>
    </row>
    <row r="52" spans="3:4" s="18" customFormat="1" ht="12.95" customHeight="1" x14ac:dyDescent="0.2">
      <c r="C52" s="23"/>
      <c r="D52" s="23"/>
    </row>
    <row r="53" spans="3:4" s="18" customFormat="1" ht="12.95" customHeight="1" x14ac:dyDescent="0.2">
      <c r="C53" s="23"/>
      <c r="D53" s="23"/>
    </row>
    <row r="54" spans="3:4" s="18" customFormat="1" ht="12.95" customHeight="1" x14ac:dyDescent="0.2">
      <c r="C54" s="23"/>
      <c r="D54" s="23"/>
    </row>
    <row r="55" spans="3:4" s="18" customFormat="1" ht="12.95" customHeight="1" x14ac:dyDescent="0.2">
      <c r="C55" s="23"/>
      <c r="D55" s="23"/>
    </row>
    <row r="56" spans="3:4" s="18" customFormat="1" ht="12.95" customHeight="1" x14ac:dyDescent="0.2">
      <c r="C56" s="23"/>
      <c r="D56" s="23"/>
    </row>
    <row r="57" spans="3:4" s="18" customFormat="1" ht="12.95" customHeight="1" x14ac:dyDescent="0.2">
      <c r="C57" s="23"/>
      <c r="D57" s="23"/>
    </row>
    <row r="58" spans="3:4" s="18" customFormat="1" ht="12.95" customHeight="1" x14ac:dyDescent="0.2">
      <c r="C58" s="23"/>
      <c r="D58" s="23"/>
    </row>
    <row r="59" spans="3:4" s="18" customFormat="1" ht="12.95" customHeight="1" x14ac:dyDescent="0.2">
      <c r="C59" s="23"/>
      <c r="D59" s="23"/>
    </row>
    <row r="60" spans="3:4" s="18" customFormat="1" ht="12.95" customHeight="1" x14ac:dyDescent="0.2">
      <c r="C60" s="23"/>
      <c r="D60" s="23"/>
    </row>
    <row r="61" spans="3:4" s="18" customFormat="1" ht="12.95" customHeight="1" x14ac:dyDescent="0.2">
      <c r="C61" s="23"/>
      <c r="D61" s="23"/>
    </row>
    <row r="62" spans="3:4" s="18" customFormat="1" ht="12.95" customHeight="1" x14ac:dyDescent="0.2">
      <c r="C62" s="23"/>
      <c r="D62" s="23"/>
    </row>
    <row r="63" spans="3:4" s="18" customFormat="1" ht="12.95" customHeight="1" x14ac:dyDescent="0.2">
      <c r="C63" s="23"/>
      <c r="D63" s="23"/>
    </row>
    <row r="64" spans="3:4" s="18" customFormat="1" ht="12.95" customHeight="1" x14ac:dyDescent="0.2">
      <c r="C64" s="23"/>
      <c r="D64" s="23"/>
    </row>
    <row r="65" spans="3:4" s="18" customFormat="1" ht="12.95" customHeight="1" x14ac:dyDescent="0.2">
      <c r="C65" s="23"/>
      <c r="D65" s="23"/>
    </row>
    <row r="66" spans="3:4" s="18" customFormat="1" ht="12.95" customHeight="1" x14ac:dyDescent="0.2">
      <c r="C66" s="23"/>
      <c r="D66" s="23"/>
    </row>
    <row r="67" spans="3:4" s="18" customFormat="1" ht="12.95" customHeight="1" x14ac:dyDescent="0.2">
      <c r="C67" s="23"/>
      <c r="D67" s="23"/>
    </row>
    <row r="68" spans="3:4" s="18" customFormat="1" ht="12.95" customHeight="1" x14ac:dyDescent="0.2">
      <c r="C68" s="23"/>
      <c r="D68" s="23"/>
    </row>
    <row r="69" spans="3:4" s="18" customFormat="1" ht="12.95" customHeight="1" x14ac:dyDescent="0.2">
      <c r="C69" s="23"/>
      <c r="D69" s="23"/>
    </row>
    <row r="70" spans="3:4" s="18" customFormat="1" ht="12.95" customHeight="1" x14ac:dyDescent="0.2">
      <c r="C70" s="23"/>
      <c r="D70" s="23"/>
    </row>
    <row r="71" spans="3:4" s="18" customFormat="1" ht="12.95" customHeight="1" x14ac:dyDescent="0.2">
      <c r="C71" s="23"/>
      <c r="D71" s="23"/>
    </row>
    <row r="72" spans="3:4" s="18" customFormat="1" ht="12.95" customHeight="1" x14ac:dyDescent="0.2">
      <c r="C72" s="23"/>
      <c r="D72" s="23"/>
    </row>
    <row r="73" spans="3:4" s="18" customFormat="1" ht="12.95" customHeight="1" x14ac:dyDescent="0.2">
      <c r="C73" s="23"/>
      <c r="D73" s="23"/>
    </row>
    <row r="74" spans="3:4" s="18" customFormat="1" ht="12.95" customHeight="1" x14ac:dyDescent="0.2">
      <c r="C74" s="23"/>
      <c r="D74" s="23"/>
    </row>
    <row r="75" spans="3:4" s="18" customFormat="1" ht="12.95" customHeight="1" x14ac:dyDescent="0.2">
      <c r="C75" s="23"/>
      <c r="D75" s="23"/>
    </row>
    <row r="76" spans="3:4" s="18" customFormat="1" ht="12.95" customHeight="1" x14ac:dyDescent="0.2">
      <c r="C76" s="23"/>
      <c r="D76" s="23"/>
    </row>
    <row r="77" spans="3:4" s="18" customFormat="1" ht="12.95" customHeight="1" x14ac:dyDescent="0.2">
      <c r="C77" s="23"/>
      <c r="D77" s="23"/>
    </row>
    <row r="78" spans="3:4" s="18" customFormat="1" ht="12.95" customHeight="1" x14ac:dyDescent="0.2">
      <c r="C78" s="23"/>
      <c r="D78" s="23"/>
    </row>
    <row r="79" spans="3:4" s="18" customFormat="1" ht="12.95" customHeight="1" x14ac:dyDescent="0.2">
      <c r="C79" s="23"/>
      <c r="D79" s="23"/>
    </row>
    <row r="80" spans="3:4" s="18" customFormat="1" ht="12.95" customHeight="1" x14ac:dyDescent="0.2">
      <c r="C80" s="23"/>
      <c r="D80" s="23"/>
    </row>
    <row r="81" spans="3:4" s="18" customFormat="1" ht="12.95" customHeight="1" x14ac:dyDescent="0.2">
      <c r="C81" s="23"/>
      <c r="D81" s="23"/>
    </row>
    <row r="82" spans="3:4" s="18" customFormat="1" ht="12.95" customHeight="1" x14ac:dyDescent="0.2">
      <c r="C82" s="23"/>
      <c r="D82" s="23"/>
    </row>
    <row r="83" spans="3:4" s="18" customFormat="1" ht="12.95" customHeight="1" x14ac:dyDescent="0.2">
      <c r="C83" s="23"/>
      <c r="D83" s="23"/>
    </row>
    <row r="84" spans="3:4" s="18" customFormat="1" ht="12.95" customHeight="1" x14ac:dyDescent="0.2">
      <c r="C84" s="23"/>
      <c r="D84" s="23"/>
    </row>
    <row r="85" spans="3:4" s="18" customFormat="1" ht="12.95" customHeight="1" x14ac:dyDescent="0.2">
      <c r="C85" s="23"/>
      <c r="D85" s="23"/>
    </row>
    <row r="86" spans="3:4" s="18" customFormat="1" ht="12.95" customHeight="1" x14ac:dyDescent="0.2">
      <c r="C86" s="23"/>
      <c r="D86" s="23"/>
    </row>
    <row r="87" spans="3:4" s="18" customFormat="1" ht="12.95" customHeight="1" x14ac:dyDescent="0.2">
      <c r="C87" s="23"/>
      <c r="D87" s="23"/>
    </row>
    <row r="88" spans="3:4" s="18" customFormat="1" ht="12.95" customHeight="1" x14ac:dyDescent="0.2">
      <c r="C88" s="23"/>
      <c r="D88" s="23"/>
    </row>
    <row r="89" spans="3:4" s="18" customFormat="1" ht="12.95" customHeight="1" x14ac:dyDescent="0.2">
      <c r="C89" s="23"/>
      <c r="D89" s="23"/>
    </row>
    <row r="90" spans="3:4" s="18" customFormat="1" ht="12.95" customHeight="1" x14ac:dyDescent="0.2">
      <c r="C90" s="23"/>
      <c r="D90" s="23"/>
    </row>
    <row r="91" spans="3:4" s="18" customFormat="1" ht="12.95" customHeight="1" x14ac:dyDescent="0.2">
      <c r="C91" s="23"/>
      <c r="D91" s="23"/>
    </row>
    <row r="92" spans="3:4" s="18" customFormat="1" ht="12.95" customHeight="1" x14ac:dyDescent="0.2">
      <c r="C92" s="23"/>
      <c r="D92" s="23"/>
    </row>
    <row r="93" spans="3:4" s="18" customFormat="1" ht="12.95" customHeight="1" x14ac:dyDescent="0.2">
      <c r="C93" s="23"/>
      <c r="D93" s="23"/>
    </row>
    <row r="94" spans="3:4" s="18" customFormat="1" ht="12.95" customHeight="1" x14ac:dyDescent="0.2">
      <c r="C94" s="23"/>
      <c r="D94" s="23"/>
    </row>
    <row r="95" spans="3:4" s="18" customFormat="1" ht="12.95" customHeight="1" x14ac:dyDescent="0.2">
      <c r="C95" s="23"/>
      <c r="D95" s="23"/>
    </row>
    <row r="96" spans="3:4" s="18" customFormat="1" ht="12.95" customHeight="1" x14ac:dyDescent="0.2">
      <c r="C96" s="23"/>
      <c r="D96" s="23"/>
    </row>
    <row r="97" spans="3:4" s="18" customFormat="1" ht="12.95" customHeight="1" x14ac:dyDescent="0.2">
      <c r="C97" s="23"/>
      <c r="D97" s="23"/>
    </row>
    <row r="98" spans="3:4" s="18" customFormat="1" ht="12.95" customHeight="1" x14ac:dyDescent="0.2">
      <c r="C98" s="23"/>
      <c r="D98" s="23"/>
    </row>
    <row r="99" spans="3:4" s="18" customFormat="1" ht="12.95" customHeight="1" x14ac:dyDescent="0.2">
      <c r="C99" s="23"/>
      <c r="D99" s="23"/>
    </row>
    <row r="100" spans="3:4" s="18" customFormat="1" ht="12.95" customHeight="1" x14ac:dyDescent="0.2">
      <c r="C100" s="23"/>
      <c r="D100" s="23"/>
    </row>
    <row r="101" spans="3:4" s="18" customFormat="1" ht="12.95" customHeight="1" x14ac:dyDescent="0.2">
      <c r="C101" s="23"/>
      <c r="D101" s="23"/>
    </row>
    <row r="102" spans="3:4" s="18" customFormat="1" ht="12.95" customHeight="1" x14ac:dyDescent="0.2">
      <c r="C102" s="23"/>
      <c r="D102" s="23"/>
    </row>
    <row r="103" spans="3:4" s="18" customFormat="1" ht="12.95" customHeight="1" x14ac:dyDescent="0.2">
      <c r="C103" s="23"/>
      <c r="D103" s="23"/>
    </row>
    <row r="104" spans="3:4" s="18" customFormat="1" ht="12.95" customHeight="1" x14ac:dyDescent="0.2">
      <c r="C104" s="23"/>
      <c r="D104" s="23"/>
    </row>
    <row r="105" spans="3:4" s="18" customFormat="1" ht="12.95" customHeight="1" x14ac:dyDescent="0.2">
      <c r="C105" s="23"/>
      <c r="D105" s="23"/>
    </row>
    <row r="106" spans="3:4" s="18" customFormat="1" ht="12.95" customHeight="1" x14ac:dyDescent="0.2">
      <c r="C106" s="23"/>
      <c r="D106" s="23"/>
    </row>
    <row r="107" spans="3:4" s="18" customFormat="1" ht="12.95" customHeight="1" x14ac:dyDescent="0.2">
      <c r="C107" s="23"/>
      <c r="D107" s="23"/>
    </row>
    <row r="108" spans="3:4" s="18" customFormat="1" ht="12.95" customHeight="1" x14ac:dyDescent="0.2">
      <c r="C108" s="23"/>
      <c r="D108" s="23"/>
    </row>
    <row r="109" spans="3:4" s="18" customFormat="1" ht="12.95" customHeight="1" x14ac:dyDescent="0.2">
      <c r="C109" s="23"/>
      <c r="D109" s="23"/>
    </row>
    <row r="110" spans="3:4" s="18" customFormat="1" ht="12.95" customHeight="1" x14ac:dyDescent="0.2">
      <c r="C110" s="23"/>
      <c r="D110" s="23"/>
    </row>
    <row r="111" spans="3:4" s="18" customFormat="1" ht="12.95" customHeight="1" x14ac:dyDescent="0.2">
      <c r="C111" s="23"/>
      <c r="D111" s="23"/>
    </row>
    <row r="112" spans="3:4" s="18" customFormat="1" ht="12.95" customHeight="1" x14ac:dyDescent="0.2">
      <c r="C112" s="23"/>
      <c r="D112" s="23"/>
    </row>
    <row r="113" spans="3:4" s="18" customFormat="1" ht="12.95" customHeight="1" x14ac:dyDescent="0.2">
      <c r="C113" s="23"/>
      <c r="D113" s="23"/>
    </row>
    <row r="114" spans="3:4" s="18" customFormat="1" ht="12.95" customHeight="1" x14ac:dyDescent="0.2">
      <c r="C114" s="23"/>
      <c r="D114" s="23"/>
    </row>
    <row r="115" spans="3:4" s="18" customFormat="1" ht="12.95" customHeight="1" x14ac:dyDescent="0.2">
      <c r="C115" s="23"/>
      <c r="D115" s="23"/>
    </row>
    <row r="116" spans="3:4" s="18" customFormat="1" ht="12.95" customHeight="1" x14ac:dyDescent="0.2">
      <c r="C116" s="23"/>
      <c r="D116" s="23"/>
    </row>
    <row r="117" spans="3:4" s="18" customFormat="1" ht="12.95" customHeight="1" x14ac:dyDescent="0.2">
      <c r="C117" s="23"/>
      <c r="D117" s="23"/>
    </row>
    <row r="118" spans="3:4" s="18" customFormat="1" ht="12.95" customHeight="1" x14ac:dyDescent="0.2">
      <c r="C118" s="23"/>
      <c r="D118" s="23"/>
    </row>
    <row r="119" spans="3:4" s="18" customFormat="1" ht="12.95" customHeight="1" x14ac:dyDescent="0.2">
      <c r="C119" s="23"/>
      <c r="D119" s="23"/>
    </row>
    <row r="120" spans="3:4" s="18" customFormat="1" ht="12.95" customHeight="1" x14ac:dyDescent="0.2">
      <c r="C120" s="23"/>
      <c r="D120" s="23"/>
    </row>
    <row r="121" spans="3:4" s="18" customFormat="1" ht="12.95" customHeight="1" x14ac:dyDescent="0.2">
      <c r="C121" s="23"/>
      <c r="D121" s="23"/>
    </row>
    <row r="122" spans="3:4" s="18" customFormat="1" ht="12.95" customHeight="1" x14ac:dyDescent="0.2">
      <c r="C122" s="23"/>
      <c r="D122" s="23"/>
    </row>
    <row r="123" spans="3:4" s="18" customFormat="1" ht="12.95" customHeight="1" x14ac:dyDescent="0.2">
      <c r="C123" s="23"/>
      <c r="D123" s="23"/>
    </row>
    <row r="124" spans="3:4" s="18" customFormat="1" ht="12.95" customHeight="1" x14ac:dyDescent="0.2">
      <c r="C124" s="23"/>
      <c r="D124" s="23"/>
    </row>
    <row r="125" spans="3:4" s="18" customFormat="1" ht="12.95" customHeight="1" x14ac:dyDescent="0.2">
      <c r="C125" s="23"/>
      <c r="D125" s="23"/>
    </row>
    <row r="126" spans="3:4" s="18" customFormat="1" ht="12.95" customHeight="1" x14ac:dyDescent="0.2">
      <c r="C126" s="23"/>
      <c r="D126" s="23"/>
    </row>
    <row r="127" spans="3:4" s="18" customFormat="1" ht="12.95" customHeight="1" x14ac:dyDescent="0.2">
      <c r="C127" s="23"/>
      <c r="D127" s="23"/>
    </row>
    <row r="128" spans="3:4" s="18" customFormat="1" ht="12.95" customHeight="1" x14ac:dyDescent="0.2">
      <c r="C128" s="23"/>
      <c r="D128" s="23"/>
    </row>
    <row r="129" spans="3:4" s="18" customFormat="1" ht="12.95" customHeight="1" x14ac:dyDescent="0.2">
      <c r="C129" s="23"/>
      <c r="D129" s="23"/>
    </row>
    <row r="130" spans="3:4" s="18" customFormat="1" ht="12.95" customHeight="1" x14ac:dyDescent="0.2">
      <c r="C130" s="23"/>
      <c r="D130" s="23"/>
    </row>
    <row r="131" spans="3:4" s="18" customFormat="1" ht="12.95" customHeight="1" x14ac:dyDescent="0.2">
      <c r="C131" s="23"/>
      <c r="D131" s="23"/>
    </row>
    <row r="132" spans="3:4" s="18" customFormat="1" ht="12.95" customHeight="1" x14ac:dyDescent="0.2">
      <c r="C132" s="23"/>
      <c r="D132" s="23"/>
    </row>
    <row r="133" spans="3:4" s="18" customFormat="1" ht="12.95" customHeight="1" x14ac:dyDescent="0.2">
      <c r="C133" s="23"/>
      <c r="D133" s="23"/>
    </row>
    <row r="134" spans="3:4" s="18" customFormat="1" ht="12.95" customHeight="1" x14ac:dyDescent="0.2">
      <c r="C134" s="23"/>
      <c r="D134" s="23"/>
    </row>
    <row r="135" spans="3:4" s="18" customFormat="1" ht="12.95" customHeight="1" x14ac:dyDescent="0.2">
      <c r="C135" s="23"/>
      <c r="D135" s="23"/>
    </row>
    <row r="136" spans="3:4" s="18" customFormat="1" ht="12.95" customHeight="1" x14ac:dyDescent="0.2">
      <c r="C136" s="23"/>
      <c r="D136" s="23"/>
    </row>
    <row r="137" spans="3:4" s="18" customFormat="1" ht="12.95" customHeight="1" x14ac:dyDescent="0.2">
      <c r="C137" s="23"/>
      <c r="D137" s="23"/>
    </row>
    <row r="138" spans="3:4" s="18" customFormat="1" ht="12.95" customHeight="1" x14ac:dyDescent="0.2">
      <c r="C138" s="23"/>
      <c r="D138" s="23"/>
    </row>
    <row r="139" spans="3:4" s="18" customFormat="1" ht="12.95" customHeight="1" x14ac:dyDescent="0.2">
      <c r="C139" s="23"/>
      <c r="D139" s="23"/>
    </row>
    <row r="140" spans="3:4" s="18" customFormat="1" ht="12.95" customHeight="1" x14ac:dyDescent="0.2">
      <c r="C140" s="23"/>
      <c r="D140" s="23"/>
    </row>
    <row r="141" spans="3:4" s="18" customFormat="1" ht="12.95" customHeight="1" x14ac:dyDescent="0.2">
      <c r="C141" s="23"/>
      <c r="D141" s="23"/>
    </row>
    <row r="142" spans="3:4" s="18" customFormat="1" ht="12.95" customHeight="1" x14ac:dyDescent="0.2">
      <c r="C142" s="23"/>
      <c r="D142" s="23"/>
    </row>
    <row r="143" spans="3:4" s="18" customFormat="1" ht="12.95" customHeight="1" x14ac:dyDescent="0.2">
      <c r="C143" s="23"/>
      <c r="D143" s="23"/>
    </row>
    <row r="144" spans="3:4" s="18" customFormat="1" ht="12.95" customHeight="1" x14ac:dyDescent="0.2">
      <c r="C144" s="23"/>
      <c r="D144" s="23"/>
    </row>
    <row r="145" spans="3:4" s="18" customFormat="1" ht="12.95" customHeight="1" x14ac:dyDescent="0.2">
      <c r="C145" s="23"/>
      <c r="D145" s="23"/>
    </row>
    <row r="146" spans="3:4" s="18" customFormat="1" ht="12.95" customHeight="1" x14ac:dyDescent="0.2">
      <c r="C146" s="23"/>
      <c r="D146" s="23"/>
    </row>
    <row r="147" spans="3:4" s="18" customFormat="1" ht="12.95" customHeight="1" x14ac:dyDescent="0.2">
      <c r="C147" s="23"/>
      <c r="D147" s="23"/>
    </row>
    <row r="148" spans="3:4" s="18" customFormat="1" ht="12.95" customHeight="1" x14ac:dyDescent="0.2">
      <c r="C148" s="23"/>
      <c r="D148" s="23"/>
    </row>
    <row r="149" spans="3:4" s="18" customFormat="1" ht="12.95" customHeight="1" x14ac:dyDescent="0.2">
      <c r="C149" s="23"/>
      <c r="D149" s="23"/>
    </row>
    <row r="150" spans="3:4" s="18" customFormat="1" ht="12.95" customHeight="1" x14ac:dyDescent="0.2">
      <c r="C150" s="23"/>
      <c r="D150" s="23"/>
    </row>
    <row r="151" spans="3:4" s="18" customFormat="1" ht="12.95" customHeight="1" x14ac:dyDescent="0.2">
      <c r="C151" s="23"/>
      <c r="D151" s="23"/>
    </row>
    <row r="152" spans="3:4" s="18" customFormat="1" ht="12.95" customHeight="1" x14ac:dyDescent="0.2">
      <c r="C152" s="23"/>
      <c r="D152" s="23"/>
    </row>
    <row r="153" spans="3:4" s="18" customFormat="1" ht="12.95" customHeight="1" x14ac:dyDescent="0.2">
      <c r="C153" s="23"/>
      <c r="D153" s="23"/>
    </row>
    <row r="154" spans="3:4" s="18" customFormat="1" ht="12.95" customHeight="1" x14ac:dyDescent="0.2">
      <c r="C154" s="23"/>
      <c r="D154" s="23"/>
    </row>
    <row r="155" spans="3:4" s="18" customFormat="1" ht="12.95" customHeight="1" x14ac:dyDescent="0.2">
      <c r="C155" s="23"/>
      <c r="D155" s="23"/>
    </row>
    <row r="156" spans="3:4" s="18" customFormat="1" ht="12.95" customHeight="1" x14ac:dyDescent="0.2">
      <c r="C156" s="23"/>
      <c r="D156" s="23"/>
    </row>
    <row r="157" spans="3:4" s="18" customFormat="1" ht="12.95" customHeight="1" x14ac:dyDescent="0.2">
      <c r="C157" s="23"/>
      <c r="D157" s="23"/>
    </row>
    <row r="158" spans="3:4" s="18" customFormat="1" ht="12.95" customHeight="1" x14ac:dyDescent="0.2">
      <c r="C158" s="23"/>
      <c r="D158" s="23"/>
    </row>
    <row r="159" spans="3:4" s="18" customFormat="1" ht="12.95" customHeight="1" x14ac:dyDescent="0.2">
      <c r="C159" s="23"/>
      <c r="D159" s="23"/>
    </row>
    <row r="160" spans="3:4" s="18" customFormat="1" ht="12.95" customHeight="1" x14ac:dyDescent="0.2">
      <c r="C160" s="23"/>
      <c r="D160" s="23"/>
    </row>
    <row r="161" spans="3:4" s="18" customFormat="1" ht="12.95" customHeight="1" x14ac:dyDescent="0.2">
      <c r="C161" s="23"/>
      <c r="D161" s="23"/>
    </row>
    <row r="162" spans="3:4" s="18" customFormat="1" ht="12.95" customHeight="1" x14ac:dyDescent="0.2">
      <c r="C162" s="23"/>
      <c r="D162" s="23"/>
    </row>
    <row r="163" spans="3:4" s="18" customFormat="1" ht="12.95" customHeight="1" x14ac:dyDescent="0.2">
      <c r="C163" s="23"/>
      <c r="D163" s="23"/>
    </row>
    <row r="164" spans="3:4" s="18" customFormat="1" ht="12.95" customHeight="1" x14ac:dyDescent="0.2">
      <c r="C164" s="23"/>
      <c r="D164" s="23"/>
    </row>
    <row r="165" spans="3:4" s="18" customFormat="1" ht="12.95" customHeight="1" x14ac:dyDescent="0.2">
      <c r="C165" s="23"/>
      <c r="D165" s="23"/>
    </row>
    <row r="166" spans="3:4" s="18" customFormat="1" ht="12.95" customHeight="1" x14ac:dyDescent="0.2">
      <c r="C166" s="23"/>
      <c r="D166" s="23"/>
    </row>
    <row r="167" spans="3:4" s="18" customFormat="1" ht="12.95" customHeight="1" x14ac:dyDescent="0.2">
      <c r="C167" s="23"/>
      <c r="D167" s="23"/>
    </row>
    <row r="168" spans="3:4" s="18" customFormat="1" ht="12.95" customHeight="1" x14ac:dyDescent="0.2">
      <c r="C168" s="23"/>
      <c r="D168" s="23"/>
    </row>
    <row r="169" spans="3:4" s="18" customFormat="1" ht="12.95" customHeight="1" x14ac:dyDescent="0.2">
      <c r="C169" s="23"/>
      <c r="D169" s="23"/>
    </row>
    <row r="170" spans="3:4" s="18" customFormat="1" ht="12.95" customHeight="1" x14ac:dyDescent="0.2">
      <c r="C170" s="23"/>
      <c r="D170" s="23"/>
    </row>
    <row r="171" spans="3:4" s="18" customFormat="1" ht="12.95" customHeight="1" x14ac:dyDescent="0.2">
      <c r="C171" s="23"/>
      <c r="D171" s="23"/>
    </row>
    <row r="172" spans="3:4" s="18" customFormat="1" ht="12.95" customHeight="1" x14ac:dyDescent="0.2">
      <c r="C172" s="23"/>
      <c r="D172" s="23"/>
    </row>
    <row r="173" spans="3:4" s="18" customFormat="1" ht="12.95" customHeight="1" x14ac:dyDescent="0.2">
      <c r="C173" s="23"/>
      <c r="D173" s="23"/>
    </row>
    <row r="174" spans="3:4" s="18" customFormat="1" ht="12.95" customHeight="1" x14ac:dyDescent="0.2">
      <c r="C174" s="23"/>
      <c r="D174" s="23"/>
    </row>
    <row r="175" spans="3:4" s="18" customFormat="1" ht="12.95" customHeight="1" x14ac:dyDescent="0.2">
      <c r="C175" s="23"/>
      <c r="D175" s="23"/>
    </row>
    <row r="176" spans="3:4" s="18" customFormat="1" ht="12.95" customHeight="1" x14ac:dyDescent="0.2">
      <c r="C176" s="23"/>
      <c r="D176" s="23"/>
    </row>
    <row r="177" spans="3:4" s="18" customFormat="1" ht="12.95" customHeight="1" x14ac:dyDescent="0.2">
      <c r="C177" s="23"/>
      <c r="D177" s="23"/>
    </row>
    <row r="178" spans="3:4" s="18" customFormat="1" ht="12.95" customHeight="1" x14ac:dyDescent="0.2">
      <c r="C178" s="23"/>
      <c r="D178" s="23"/>
    </row>
    <row r="179" spans="3:4" s="18" customFormat="1" ht="12.95" customHeight="1" x14ac:dyDescent="0.2">
      <c r="C179" s="23"/>
      <c r="D179" s="23"/>
    </row>
    <row r="180" spans="3:4" s="18" customFormat="1" ht="12.95" customHeight="1" x14ac:dyDescent="0.2">
      <c r="C180" s="23"/>
      <c r="D180" s="23"/>
    </row>
    <row r="181" spans="3:4" s="18" customFormat="1" ht="12.95" customHeight="1" x14ac:dyDescent="0.2">
      <c r="C181" s="23"/>
      <c r="D181" s="23"/>
    </row>
    <row r="182" spans="3:4" s="18" customFormat="1" ht="12.95" customHeight="1" x14ac:dyDescent="0.2">
      <c r="C182" s="23"/>
      <c r="D182" s="23"/>
    </row>
    <row r="183" spans="3:4" s="18" customFormat="1" ht="12.95" customHeight="1" x14ac:dyDescent="0.2">
      <c r="C183" s="23"/>
      <c r="D183" s="23"/>
    </row>
    <row r="184" spans="3:4" s="18" customFormat="1" ht="12.95" customHeight="1" x14ac:dyDescent="0.2">
      <c r="C184" s="23"/>
      <c r="D184" s="23"/>
    </row>
    <row r="185" spans="3:4" s="18" customFormat="1" ht="12.95" customHeight="1" x14ac:dyDescent="0.2">
      <c r="C185" s="23"/>
      <c r="D185" s="23"/>
    </row>
    <row r="186" spans="3:4" s="18" customFormat="1" ht="12.95" customHeight="1" x14ac:dyDescent="0.2">
      <c r="C186" s="23"/>
      <c r="D186" s="23"/>
    </row>
    <row r="187" spans="3:4" s="18" customFormat="1" ht="12.95" customHeight="1" x14ac:dyDescent="0.2">
      <c r="C187" s="23"/>
      <c r="D187" s="23"/>
    </row>
    <row r="188" spans="3:4" s="18" customFormat="1" ht="12.95" customHeight="1" x14ac:dyDescent="0.2">
      <c r="C188" s="23"/>
      <c r="D188" s="23"/>
    </row>
    <row r="189" spans="3:4" s="18" customFormat="1" ht="12.95" customHeight="1" x14ac:dyDescent="0.2">
      <c r="C189" s="23"/>
      <c r="D189" s="23"/>
    </row>
    <row r="190" spans="3:4" s="18" customFormat="1" ht="12.95" customHeight="1" x14ac:dyDescent="0.2">
      <c r="C190" s="23"/>
      <c r="D190" s="23"/>
    </row>
    <row r="191" spans="3:4" s="18" customFormat="1" ht="12.95" customHeight="1" x14ac:dyDescent="0.2">
      <c r="C191" s="23"/>
      <c r="D191" s="23"/>
    </row>
    <row r="192" spans="3:4" s="18" customFormat="1" ht="12.95" customHeight="1" x14ac:dyDescent="0.2">
      <c r="C192" s="23"/>
      <c r="D192" s="23"/>
    </row>
    <row r="193" spans="3:4" s="18" customFormat="1" ht="12.95" customHeight="1" x14ac:dyDescent="0.2">
      <c r="C193" s="23"/>
      <c r="D193" s="23"/>
    </row>
    <row r="194" spans="3:4" s="18" customFormat="1" ht="12.95" customHeight="1" x14ac:dyDescent="0.2">
      <c r="C194" s="23"/>
      <c r="D194" s="23"/>
    </row>
    <row r="195" spans="3:4" s="18" customFormat="1" ht="12.95" customHeight="1" x14ac:dyDescent="0.2">
      <c r="C195" s="23"/>
      <c r="D195" s="23"/>
    </row>
    <row r="196" spans="3:4" s="18" customFormat="1" ht="12.95" customHeight="1" x14ac:dyDescent="0.2">
      <c r="C196" s="23"/>
      <c r="D196" s="23"/>
    </row>
    <row r="197" spans="3:4" s="18" customFormat="1" ht="12.95" customHeight="1" x14ac:dyDescent="0.2">
      <c r="C197" s="23"/>
      <c r="D197" s="23"/>
    </row>
    <row r="198" spans="3:4" s="18" customFormat="1" ht="12.95" customHeight="1" x14ac:dyDescent="0.2">
      <c r="C198" s="23"/>
      <c r="D198" s="23"/>
    </row>
    <row r="199" spans="3:4" s="18" customFormat="1" ht="12.95" customHeight="1" x14ac:dyDescent="0.2">
      <c r="C199" s="23"/>
      <c r="D199" s="23"/>
    </row>
    <row r="200" spans="3:4" s="18" customFormat="1" ht="12.95" customHeight="1" x14ac:dyDescent="0.2">
      <c r="C200" s="23"/>
      <c r="D200" s="23"/>
    </row>
    <row r="201" spans="3:4" s="18" customFormat="1" ht="12.95" customHeight="1" x14ac:dyDescent="0.2">
      <c r="C201" s="23"/>
      <c r="D201" s="23"/>
    </row>
    <row r="202" spans="3:4" s="18" customFormat="1" ht="12.95" customHeight="1" x14ac:dyDescent="0.2">
      <c r="C202" s="23"/>
      <c r="D202" s="23"/>
    </row>
    <row r="203" spans="3:4" s="18" customFormat="1" ht="12.95" customHeight="1" x14ac:dyDescent="0.2">
      <c r="C203" s="23"/>
      <c r="D203" s="23"/>
    </row>
    <row r="204" spans="3:4" s="18" customFormat="1" ht="12.95" customHeight="1" x14ac:dyDescent="0.2">
      <c r="C204" s="23"/>
      <c r="D204" s="23"/>
    </row>
    <row r="205" spans="3:4" s="18" customFormat="1" ht="12.95" customHeight="1" x14ac:dyDescent="0.2">
      <c r="C205" s="23"/>
      <c r="D205" s="23"/>
    </row>
    <row r="206" spans="3:4" s="18" customFormat="1" ht="12.95" customHeight="1" x14ac:dyDescent="0.2">
      <c r="C206" s="23"/>
      <c r="D206" s="23"/>
    </row>
    <row r="207" spans="3:4" s="18" customFormat="1" ht="12.95" customHeight="1" x14ac:dyDescent="0.2">
      <c r="C207" s="23"/>
      <c r="D207" s="23"/>
    </row>
    <row r="208" spans="3:4" s="18" customFormat="1" ht="12.95" customHeight="1" x14ac:dyDescent="0.2">
      <c r="C208" s="23"/>
      <c r="D208" s="23"/>
    </row>
    <row r="209" spans="3:4" s="18" customFormat="1" ht="12.95" customHeight="1" x14ac:dyDescent="0.2">
      <c r="C209" s="23"/>
      <c r="D209" s="23"/>
    </row>
    <row r="210" spans="3:4" s="18" customFormat="1" ht="12.95" customHeight="1" x14ac:dyDescent="0.2">
      <c r="C210" s="23"/>
      <c r="D210" s="23"/>
    </row>
    <row r="211" spans="3:4" s="18" customFormat="1" ht="12.95" customHeight="1" x14ac:dyDescent="0.2">
      <c r="C211" s="23"/>
      <c r="D211" s="23"/>
    </row>
    <row r="212" spans="3:4" s="18" customFormat="1" ht="12.95" customHeight="1" x14ac:dyDescent="0.2">
      <c r="C212" s="23"/>
      <c r="D212" s="23"/>
    </row>
    <row r="213" spans="3:4" s="18" customFormat="1" ht="12.95" customHeight="1" x14ac:dyDescent="0.2">
      <c r="C213" s="23"/>
      <c r="D213" s="23"/>
    </row>
    <row r="214" spans="3:4" s="18" customFormat="1" ht="12.95" customHeight="1" x14ac:dyDescent="0.2">
      <c r="C214" s="23"/>
      <c r="D214" s="23"/>
    </row>
    <row r="215" spans="3:4" s="18" customFormat="1" ht="12.95" customHeight="1" x14ac:dyDescent="0.2">
      <c r="C215" s="23"/>
      <c r="D215" s="23"/>
    </row>
    <row r="216" spans="3:4" s="18" customFormat="1" ht="12.95" customHeight="1" x14ac:dyDescent="0.2">
      <c r="C216" s="23"/>
      <c r="D216" s="23"/>
    </row>
    <row r="217" spans="3:4" s="18" customFormat="1" ht="12.95" customHeight="1" x14ac:dyDescent="0.2">
      <c r="C217" s="23"/>
      <c r="D217" s="23"/>
    </row>
    <row r="218" spans="3:4" s="18" customFormat="1" ht="12.95" customHeight="1" x14ac:dyDescent="0.2">
      <c r="C218" s="23"/>
      <c r="D218" s="23"/>
    </row>
    <row r="219" spans="3:4" s="18" customFormat="1" ht="12.95" customHeight="1" x14ac:dyDescent="0.2">
      <c r="C219" s="23"/>
      <c r="D219" s="23"/>
    </row>
    <row r="220" spans="3:4" s="18" customFormat="1" ht="12.95" customHeight="1" x14ac:dyDescent="0.2">
      <c r="C220" s="23"/>
      <c r="D220" s="23"/>
    </row>
    <row r="221" spans="3:4" s="18" customFormat="1" ht="12.95" customHeight="1" x14ac:dyDescent="0.2">
      <c r="C221" s="23"/>
      <c r="D221" s="23"/>
    </row>
    <row r="222" spans="3:4" s="18" customFormat="1" ht="12.95" customHeight="1" x14ac:dyDescent="0.2">
      <c r="C222" s="23"/>
      <c r="D222" s="23"/>
    </row>
    <row r="223" spans="3:4" s="18" customFormat="1" ht="12.95" customHeight="1" x14ac:dyDescent="0.2">
      <c r="C223" s="23"/>
      <c r="D223" s="23"/>
    </row>
    <row r="224" spans="3:4" s="18" customFormat="1" ht="12.95" customHeight="1" x14ac:dyDescent="0.2">
      <c r="C224" s="23"/>
      <c r="D224" s="23"/>
    </row>
    <row r="225" spans="3:4" s="18" customFormat="1" ht="12.95" customHeight="1" x14ac:dyDescent="0.2">
      <c r="C225" s="23"/>
      <c r="D225" s="23"/>
    </row>
    <row r="226" spans="3:4" s="18" customFormat="1" ht="12.95" customHeight="1" x14ac:dyDescent="0.2">
      <c r="C226" s="23"/>
      <c r="D226" s="23"/>
    </row>
    <row r="227" spans="3:4" s="18" customFormat="1" ht="12.95" customHeight="1" x14ac:dyDescent="0.2">
      <c r="C227" s="23"/>
      <c r="D227" s="23"/>
    </row>
    <row r="228" spans="3:4" s="18" customFormat="1" ht="12.95" customHeight="1" x14ac:dyDescent="0.2">
      <c r="C228" s="23"/>
      <c r="D228" s="23"/>
    </row>
    <row r="229" spans="3:4" s="18" customFormat="1" ht="12.95" customHeight="1" x14ac:dyDescent="0.2">
      <c r="C229" s="23"/>
      <c r="D229" s="23"/>
    </row>
    <row r="230" spans="3:4" s="18" customFormat="1" ht="12.95" customHeight="1" x14ac:dyDescent="0.2">
      <c r="C230" s="23"/>
      <c r="D230" s="23"/>
    </row>
    <row r="231" spans="3:4" s="18" customFormat="1" ht="12.95" customHeight="1" x14ac:dyDescent="0.2">
      <c r="C231" s="23"/>
      <c r="D231" s="23"/>
    </row>
    <row r="232" spans="3:4" s="18" customFormat="1" ht="12.95" customHeight="1" x14ac:dyDescent="0.2">
      <c r="C232" s="23"/>
      <c r="D232" s="23"/>
    </row>
    <row r="233" spans="3:4" s="18" customFormat="1" ht="12.95" customHeight="1" x14ac:dyDescent="0.2">
      <c r="C233" s="23"/>
      <c r="D233" s="23"/>
    </row>
    <row r="234" spans="3:4" s="18" customFormat="1" ht="12.95" customHeight="1" x14ac:dyDescent="0.2">
      <c r="C234" s="23"/>
      <c r="D234" s="23"/>
    </row>
    <row r="235" spans="3:4" s="18" customFormat="1" ht="12.95" customHeight="1" x14ac:dyDescent="0.2">
      <c r="C235" s="23"/>
      <c r="D235" s="23"/>
    </row>
    <row r="236" spans="3:4" s="18" customFormat="1" ht="12.95" customHeight="1" x14ac:dyDescent="0.2">
      <c r="C236" s="23"/>
      <c r="D236" s="23"/>
    </row>
    <row r="237" spans="3:4" s="18" customFormat="1" ht="12.95" customHeight="1" x14ac:dyDescent="0.2">
      <c r="C237" s="23"/>
      <c r="D237" s="23"/>
    </row>
    <row r="238" spans="3:4" s="18" customFormat="1" ht="12.95" customHeight="1" x14ac:dyDescent="0.2">
      <c r="C238" s="23"/>
      <c r="D238" s="23"/>
    </row>
    <row r="239" spans="3:4" s="18" customFormat="1" ht="12.95" customHeight="1" x14ac:dyDescent="0.2">
      <c r="C239" s="23"/>
      <c r="D239" s="23"/>
    </row>
    <row r="240" spans="3:4" s="18" customFormat="1" ht="12.95" customHeight="1" x14ac:dyDescent="0.2">
      <c r="C240" s="23"/>
      <c r="D240" s="23"/>
    </row>
    <row r="241" spans="3:4" s="18" customFormat="1" ht="12.95" customHeight="1" x14ac:dyDescent="0.2">
      <c r="C241" s="23"/>
      <c r="D241" s="23"/>
    </row>
    <row r="242" spans="3:4" s="18" customFormat="1" ht="12.95" customHeight="1" x14ac:dyDescent="0.2">
      <c r="C242" s="23"/>
      <c r="D242" s="23"/>
    </row>
    <row r="243" spans="3:4" s="18" customFormat="1" ht="12.95" customHeight="1" x14ac:dyDescent="0.2">
      <c r="C243" s="23"/>
      <c r="D243" s="23"/>
    </row>
    <row r="244" spans="3:4" s="18" customFormat="1" ht="12.95" customHeight="1" x14ac:dyDescent="0.2">
      <c r="C244" s="23"/>
      <c r="D244" s="23"/>
    </row>
    <row r="245" spans="3:4" s="18" customFormat="1" ht="12.95" customHeight="1" x14ac:dyDescent="0.2">
      <c r="C245" s="23"/>
      <c r="D245" s="23"/>
    </row>
    <row r="246" spans="3:4" s="18" customFormat="1" ht="12.95" customHeight="1" x14ac:dyDescent="0.2">
      <c r="C246" s="23"/>
      <c r="D246" s="23"/>
    </row>
    <row r="247" spans="3:4" s="18" customFormat="1" ht="12.95" customHeight="1" x14ac:dyDescent="0.2">
      <c r="C247" s="23"/>
      <c r="D247" s="23"/>
    </row>
    <row r="248" spans="3:4" s="18" customFormat="1" ht="12.95" customHeight="1" x14ac:dyDescent="0.2">
      <c r="C248" s="23"/>
      <c r="D248" s="23"/>
    </row>
    <row r="249" spans="3:4" s="18" customFormat="1" ht="12.95" customHeight="1" x14ac:dyDescent="0.2">
      <c r="C249" s="23"/>
      <c r="D249" s="23"/>
    </row>
    <row r="250" spans="3:4" s="18" customFormat="1" ht="12.95" customHeight="1" x14ac:dyDescent="0.2">
      <c r="C250" s="23"/>
      <c r="D250" s="23"/>
    </row>
    <row r="251" spans="3:4" s="18" customFormat="1" ht="12.95" customHeight="1" x14ac:dyDescent="0.2">
      <c r="C251" s="23"/>
      <c r="D251" s="23"/>
    </row>
    <row r="252" spans="3:4" s="18" customFormat="1" ht="12.95" customHeight="1" x14ac:dyDescent="0.2">
      <c r="C252" s="23"/>
      <c r="D252" s="23"/>
    </row>
    <row r="253" spans="3:4" s="18" customFormat="1" ht="12.95" customHeight="1" x14ac:dyDescent="0.2">
      <c r="C253" s="23"/>
      <c r="D253" s="23"/>
    </row>
    <row r="254" spans="3:4" s="18" customFormat="1" ht="12.95" customHeight="1" x14ac:dyDescent="0.2">
      <c r="C254" s="23"/>
      <c r="D254" s="23"/>
    </row>
    <row r="255" spans="3:4" s="18" customFormat="1" ht="12.95" customHeight="1" x14ac:dyDescent="0.2">
      <c r="C255" s="23"/>
      <c r="D255" s="23"/>
    </row>
    <row r="256" spans="3:4" s="18" customFormat="1" ht="12.95" customHeight="1" x14ac:dyDescent="0.2">
      <c r="C256" s="23"/>
      <c r="D256" s="23"/>
    </row>
    <row r="257" spans="3:4" s="18" customFormat="1" ht="12.95" customHeight="1" x14ac:dyDescent="0.2">
      <c r="C257" s="23"/>
      <c r="D257" s="23"/>
    </row>
    <row r="258" spans="3:4" s="18" customFormat="1" ht="12.95" customHeight="1" x14ac:dyDescent="0.2">
      <c r="C258" s="23"/>
      <c r="D258" s="23"/>
    </row>
    <row r="259" spans="3:4" s="18" customFormat="1" ht="12.95" customHeight="1" x14ac:dyDescent="0.2">
      <c r="C259" s="23"/>
      <c r="D259" s="23"/>
    </row>
    <row r="260" spans="3:4" s="18" customFormat="1" ht="12.95" customHeight="1" x14ac:dyDescent="0.2">
      <c r="C260" s="23"/>
      <c r="D260" s="23"/>
    </row>
    <row r="261" spans="3:4" s="18" customFormat="1" ht="12.95" customHeight="1" x14ac:dyDescent="0.2">
      <c r="C261" s="23"/>
      <c r="D261" s="23"/>
    </row>
    <row r="262" spans="3:4" s="18" customFormat="1" ht="12.95" customHeight="1" x14ac:dyDescent="0.2">
      <c r="C262" s="23"/>
      <c r="D262" s="23"/>
    </row>
    <row r="263" spans="3:4" s="18" customFormat="1" ht="12.95" customHeight="1" x14ac:dyDescent="0.2">
      <c r="C263" s="23"/>
      <c r="D263" s="23"/>
    </row>
    <row r="264" spans="3:4" s="18" customFormat="1" ht="12.95" customHeight="1" x14ac:dyDescent="0.2">
      <c r="C264" s="23"/>
      <c r="D264" s="23"/>
    </row>
    <row r="265" spans="3:4" s="18" customFormat="1" ht="12.95" customHeight="1" x14ac:dyDescent="0.2">
      <c r="C265" s="23"/>
      <c r="D265" s="23"/>
    </row>
    <row r="266" spans="3:4" s="18" customFormat="1" ht="12.95" customHeight="1" x14ac:dyDescent="0.2">
      <c r="C266" s="23"/>
      <c r="D266" s="23"/>
    </row>
    <row r="267" spans="3:4" s="18" customFormat="1" ht="12.95" customHeight="1" x14ac:dyDescent="0.2">
      <c r="C267" s="23"/>
      <c r="D267" s="23"/>
    </row>
    <row r="268" spans="3:4" s="18" customFormat="1" ht="12.95" customHeight="1" x14ac:dyDescent="0.2">
      <c r="C268" s="23"/>
      <c r="D268" s="23"/>
    </row>
    <row r="269" spans="3:4" s="18" customFormat="1" ht="12.95" customHeight="1" x14ac:dyDescent="0.2">
      <c r="C269" s="23"/>
      <c r="D269" s="23"/>
    </row>
    <row r="270" spans="3:4" s="18" customFormat="1" ht="12.95" customHeight="1" x14ac:dyDescent="0.2">
      <c r="C270" s="23"/>
      <c r="D270" s="23"/>
    </row>
    <row r="271" spans="3:4" s="18" customFormat="1" ht="12.95" customHeight="1" x14ac:dyDescent="0.2">
      <c r="C271" s="23"/>
      <c r="D271" s="23"/>
    </row>
    <row r="272" spans="3:4" s="18" customFormat="1" ht="12.95" customHeight="1" x14ac:dyDescent="0.2">
      <c r="C272" s="23"/>
      <c r="D272" s="23"/>
    </row>
    <row r="273" spans="3:4" s="18" customFormat="1" ht="12.95" customHeight="1" x14ac:dyDescent="0.2">
      <c r="C273" s="23"/>
      <c r="D273" s="23"/>
    </row>
    <row r="274" spans="3:4" s="18" customFormat="1" ht="12.95" customHeight="1" x14ac:dyDescent="0.2">
      <c r="C274" s="23"/>
      <c r="D274" s="23"/>
    </row>
    <row r="275" spans="3:4" s="18" customFormat="1" ht="12.95" customHeight="1" x14ac:dyDescent="0.2">
      <c r="C275" s="23"/>
      <c r="D275" s="23"/>
    </row>
    <row r="276" spans="3:4" s="18" customFormat="1" ht="12.95" customHeight="1" x14ac:dyDescent="0.2">
      <c r="C276" s="23"/>
      <c r="D276" s="23"/>
    </row>
    <row r="277" spans="3:4" s="18" customFormat="1" ht="12.95" customHeight="1" x14ac:dyDescent="0.2">
      <c r="C277" s="23"/>
      <c r="D277" s="23"/>
    </row>
    <row r="278" spans="3:4" s="18" customFormat="1" ht="12.95" customHeight="1" x14ac:dyDescent="0.2">
      <c r="C278" s="23"/>
      <c r="D278" s="23"/>
    </row>
    <row r="279" spans="3:4" s="18" customFormat="1" ht="12.95" customHeight="1" x14ac:dyDescent="0.2">
      <c r="C279" s="23"/>
      <c r="D279" s="23"/>
    </row>
    <row r="280" spans="3:4" s="18" customFormat="1" ht="12.95" customHeight="1" x14ac:dyDescent="0.2">
      <c r="C280" s="23"/>
      <c r="D280" s="23"/>
    </row>
    <row r="281" spans="3:4" s="18" customFormat="1" ht="12.95" customHeight="1" x14ac:dyDescent="0.2">
      <c r="C281" s="23"/>
      <c r="D281" s="23"/>
    </row>
    <row r="282" spans="3:4" s="18" customFormat="1" ht="12.95" customHeight="1" x14ac:dyDescent="0.2">
      <c r="C282" s="23"/>
      <c r="D282" s="23"/>
    </row>
    <row r="283" spans="3:4" s="18" customFormat="1" ht="12.95" customHeight="1" x14ac:dyDescent="0.2">
      <c r="C283" s="23"/>
      <c r="D283" s="23"/>
    </row>
    <row r="284" spans="3:4" s="18" customFormat="1" ht="12.95" customHeight="1" x14ac:dyDescent="0.2">
      <c r="C284" s="23"/>
      <c r="D284" s="23"/>
    </row>
    <row r="285" spans="3:4" s="18" customFormat="1" ht="12.95" customHeight="1" x14ac:dyDescent="0.2">
      <c r="C285" s="23"/>
      <c r="D285" s="23"/>
    </row>
    <row r="286" spans="3:4" s="18" customFormat="1" ht="12.95" customHeight="1" x14ac:dyDescent="0.2">
      <c r="C286" s="23"/>
      <c r="D286" s="23"/>
    </row>
    <row r="287" spans="3:4" s="18" customFormat="1" ht="12.95" customHeight="1" x14ac:dyDescent="0.2">
      <c r="C287" s="23"/>
      <c r="D287" s="23"/>
    </row>
    <row r="288" spans="3:4" s="18" customFormat="1" ht="12.95" customHeight="1" x14ac:dyDescent="0.2">
      <c r="C288" s="23"/>
      <c r="D288" s="23"/>
    </row>
    <row r="289" spans="3:4" s="18" customFormat="1" ht="12.95" customHeight="1" x14ac:dyDescent="0.2">
      <c r="C289" s="23"/>
      <c r="D289" s="23"/>
    </row>
    <row r="290" spans="3:4" s="18" customFormat="1" ht="12.95" customHeight="1" x14ac:dyDescent="0.2">
      <c r="C290" s="23"/>
      <c r="D290" s="23"/>
    </row>
    <row r="291" spans="3:4" s="18" customFormat="1" ht="12.95" customHeight="1" x14ac:dyDescent="0.2">
      <c r="C291" s="23"/>
      <c r="D291" s="23"/>
    </row>
    <row r="292" spans="3:4" s="18" customFormat="1" ht="12.95" customHeight="1" x14ac:dyDescent="0.2">
      <c r="C292" s="23"/>
      <c r="D292" s="23"/>
    </row>
    <row r="293" spans="3:4" s="18" customFormat="1" ht="12.95" customHeight="1" x14ac:dyDescent="0.2">
      <c r="C293" s="23"/>
      <c r="D293" s="23"/>
    </row>
    <row r="294" spans="3:4" s="18" customFormat="1" ht="12.95" customHeight="1" x14ac:dyDescent="0.2">
      <c r="C294" s="23"/>
      <c r="D294" s="23"/>
    </row>
    <row r="295" spans="3:4" s="18" customFormat="1" ht="12.95" customHeight="1" x14ac:dyDescent="0.2">
      <c r="C295" s="23"/>
      <c r="D295" s="23"/>
    </row>
    <row r="296" spans="3:4" s="18" customFormat="1" ht="12.95" customHeight="1" x14ac:dyDescent="0.2">
      <c r="C296" s="23"/>
      <c r="D296" s="23"/>
    </row>
    <row r="297" spans="3:4" s="18" customFormat="1" ht="12.95" customHeight="1" x14ac:dyDescent="0.2">
      <c r="C297" s="23"/>
      <c r="D297" s="23"/>
    </row>
    <row r="298" spans="3:4" s="18" customFormat="1" ht="12.95" customHeight="1" x14ac:dyDescent="0.2">
      <c r="C298" s="23"/>
      <c r="D298" s="23"/>
    </row>
    <row r="299" spans="3:4" s="18" customFormat="1" ht="12.95" customHeight="1" x14ac:dyDescent="0.2">
      <c r="C299" s="23"/>
      <c r="D299" s="23"/>
    </row>
    <row r="300" spans="3:4" s="18" customFormat="1" ht="12.95" customHeight="1" x14ac:dyDescent="0.2">
      <c r="C300" s="23"/>
      <c r="D300" s="23"/>
    </row>
    <row r="301" spans="3:4" s="18" customFormat="1" ht="12.95" customHeight="1" x14ac:dyDescent="0.2">
      <c r="C301" s="23"/>
      <c r="D301" s="23"/>
    </row>
    <row r="302" spans="3:4" s="18" customFormat="1" ht="12.95" customHeight="1" x14ac:dyDescent="0.2">
      <c r="C302" s="23"/>
      <c r="D302" s="23"/>
    </row>
    <row r="303" spans="3:4" s="18" customFormat="1" ht="12.95" customHeight="1" x14ac:dyDescent="0.2">
      <c r="C303" s="23"/>
      <c r="D303" s="23"/>
    </row>
    <row r="304" spans="3:4" s="18" customFormat="1" ht="12.95" customHeight="1" x14ac:dyDescent="0.2">
      <c r="C304" s="23"/>
      <c r="D304" s="23"/>
    </row>
    <row r="305" spans="3:4" s="18" customFormat="1" ht="12.95" customHeight="1" x14ac:dyDescent="0.2">
      <c r="C305" s="23"/>
      <c r="D305" s="23"/>
    </row>
    <row r="306" spans="3:4" s="18" customFormat="1" ht="12.95" customHeight="1" x14ac:dyDescent="0.2">
      <c r="C306" s="23"/>
      <c r="D306" s="23"/>
    </row>
    <row r="307" spans="3:4" s="18" customFormat="1" ht="12.95" customHeight="1" x14ac:dyDescent="0.2">
      <c r="C307" s="23"/>
      <c r="D307" s="23"/>
    </row>
    <row r="308" spans="3:4" s="18" customFormat="1" ht="12.95" customHeight="1" x14ac:dyDescent="0.2">
      <c r="C308" s="23"/>
      <c r="D308" s="23"/>
    </row>
    <row r="309" spans="3:4" s="18" customFormat="1" ht="12.95" customHeight="1" x14ac:dyDescent="0.2">
      <c r="C309" s="23"/>
      <c r="D309" s="23"/>
    </row>
    <row r="310" spans="3:4" s="18" customFormat="1" ht="12.95" customHeight="1" x14ac:dyDescent="0.2">
      <c r="C310" s="23"/>
      <c r="D310" s="23"/>
    </row>
    <row r="311" spans="3:4" s="18" customFormat="1" ht="12.95" customHeight="1" x14ac:dyDescent="0.2">
      <c r="C311" s="23"/>
      <c r="D311" s="23"/>
    </row>
    <row r="312" spans="3:4" s="18" customFormat="1" ht="12.95" customHeight="1" x14ac:dyDescent="0.2">
      <c r="C312" s="23"/>
      <c r="D312" s="23"/>
    </row>
    <row r="313" spans="3:4" s="18" customFormat="1" ht="12.95" customHeight="1" x14ac:dyDescent="0.2">
      <c r="C313" s="23"/>
      <c r="D313" s="23"/>
    </row>
    <row r="314" spans="3:4" s="18" customFormat="1" ht="12.95" customHeight="1" x14ac:dyDescent="0.2">
      <c r="C314" s="23"/>
      <c r="D314" s="23"/>
    </row>
    <row r="315" spans="3:4" s="18" customFormat="1" ht="12.95" customHeight="1" x14ac:dyDescent="0.2">
      <c r="C315" s="23"/>
      <c r="D315" s="23"/>
    </row>
    <row r="316" spans="3:4" s="18" customFormat="1" ht="12.95" customHeight="1" x14ac:dyDescent="0.2">
      <c r="C316" s="23"/>
      <c r="D316" s="23"/>
    </row>
    <row r="317" spans="3:4" s="18" customFormat="1" ht="12.95" customHeight="1" x14ac:dyDescent="0.2">
      <c r="C317" s="23"/>
      <c r="D317" s="23"/>
    </row>
    <row r="318" spans="3:4" s="18" customFormat="1" ht="12.95" customHeight="1" x14ac:dyDescent="0.2">
      <c r="C318" s="23"/>
      <c r="D318" s="23"/>
    </row>
    <row r="319" spans="3:4" s="18" customFormat="1" ht="12.95" customHeight="1" x14ac:dyDescent="0.2">
      <c r="C319" s="23"/>
      <c r="D319" s="23"/>
    </row>
    <row r="320" spans="3:4" s="18" customFormat="1" ht="12.95" customHeight="1" x14ac:dyDescent="0.2">
      <c r="C320" s="23"/>
      <c r="D320" s="23"/>
    </row>
    <row r="321" spans="3:4" s="18" customFormat="1" ht="12.95" customHeight="1" x14ac:dyDescent="0.2">
      <c r="C321" s="23"/>
      <c r="D321" s="23"/>
    </row>
    <row r="322" spans="3:4" s="18" customFormat="1" ht="12.95" customHeight="1" x14ac:dyDescent="0.2">
      <c r="C322" s="23"/>
      <c r="D322" s="23"/>
    </row>
    <row r="323" spans="3:4" s="18" customFormat="1" ht="12.95" customHeight="1" x14ac:dyDescent="0.2">
      <c r="C323" s="23"/>
      <c r="D323" s="23"/>
    </row>
    <row r="324" spans="3:4" s="18" customFormat="1" ht="12.95" customHeight="1" x14ac:dyDescent="0.2">
      <c r="C324" s="23"/>
      <c r="D324" s="23"/>
    </row>
    <row r="325" spans="3:4" s="18" customFormat="1" ht="12.95" customHeight="1" x14ac:dyDescent="0.2">
      <c r="C325" s="23"/>
      <c r="D325" s="23"/>
    </row>
    <row r="326" spans="3:4" s="18" customFormat="1" ht="12.95" customHeight="1" x14ac:dyDescent="0.2">
      <c r="C326" s="23"/>
      <c r="D326" s="23"/>
    </row>
    <row r="327" spans="3:4" s="18" customFormat="1" ht="12.95" customHeight="1" x14ac:dyDescent="0.2">
      <c r="C327" s="23"/>
      <c r="D327" s="23"/>
    </row>
    <row r="328" spans="3:4" s="18" customFormat="1" ht="12.95" customHeight="1" x14ac:dyDescent="0.2">
      <c r="C328" s="23"/>
      <c r="D328" s="23"/>
    </row>
    <row r="329" spans="3:4" s="18" customFormat="1" ht="12.95" customHeight="1" x14ac:dyDescent="0.2">
      <c r="C329" s="23"/>
      <c r="D329" s="23"/>
    </row>
    <row r="330" spans="3:4" s="18" customFormat="1" ht="12.95" customHeight="1" x14ac:dyDescent="0.2">
      <c r="C330" s="23"/>
      <c r="D330" s="23"/>
    </row>
    <row r="331" spans="3:4" s="18" customFormat="1" ht="12.95" customHeight="1" x14ac:dyDescent="0.2">
      <c r="C331" s="23"/>
      <c r="D331" s="23"/>
    </row>
    <row r="332" spans="3:4" s="18" customFormat="1" ht="12.95" customHeight="1" x14ac:dyDescent="0.2">
      <c r="C332" s="23"/>
      <c r="D332" s="23"/>
    </row>
    <row r="333" spans="3:4" s="18" customFormat="1" ht="12.95" customHeight="1" x14ac:dyDescent="0.2">
      <c r="C333" s="23"/>
      <c r="D333" s="23"/>
    </row>
    <row r="334" spans="3:4" s="18" customFormat="1" ht="12.95" customHeight="1" x14ac:dyDescent="0.2">
      <c r="C334" s="23"/>
      <c r="D334" s="23"/>
    </row>
    <row r="335" spans="3:4" s="18" customFormat="1" ht="12.95" customHeight="1" x14ac:dyDescent="0.2">
      <c r="C335" s="23"/>
      <c r="D335" s="23"/>
    </row>
    <row r="336" spans="3:4" s="18" customFormat="1" ht="12.95" customHeight="1" x14ac:dyDescent="0.2">
      <c r="C336" s="23"/>
      <c r="D336" s="23"/>
    </row>
    <row r="337" spans="3:4" s="18" customFormat="1" ht="12.95" customHeight="1" x14ac:dyDescent="0.2">
      <c r="C337" s="23"/>
      <c r="D337" s="23"/>
    </row>
    <row r="338" spans="3:4" s="18" customFormat="1" ht="12.95" customHeight="1" x14ac:dyDescent="0.2">
      <c r="C338" s="23"/>
      <c r="D338" s="23"/>
    </row>
    <row r="339" spans="3:4" s="18" customFormat="1" ht="12.95" customHeight="1" x14ac:dyDescent="0.2">
      <c r="C339" s="23"/>
      <c r="D339" s="23"/>
    </row>
    <row r="340" spans="3:4" s="18" customFormat="1" ht="12.95" customHeight="1" x14ac:dyDescent="0.2">
      <c r="C340" s="23"/>
      <c r="D340" s="23"/>
    </row>
    <row r="341" spans="3:4" s="18" customFormat="1" ht="12.95" customHeight="1" x14ac:dyDescent="0.2">
      <c r="C341" s="23"/>
      <c r="D341" s="23"/>
    </row>
    <row r="342" spans="3:4" s="18" customFormat="1" ht="12.95" customHeight="1" x14ac:dyDescent="0.2">
      <c r="C342" s="23"/>
      <c r="D342" s="23"/>
    </row>
    <row r="343" spans="3:4" s="18" customFormat="1" ht="12.95" customHeight="1" x14ac:dyDescent="0.2">
      <c r="C343" s="23"/>
      <c r="D343" s="23"/>
    </row>
    <row r="344" spans="3:4" s="18" customFormat="1" ht="12.95" customHeight="1" x14ac:dyDescent="0.2">
      <c r="C344" s="23"/>
      <c r="D344" s="23"/>
    </row>
    <row r="345" spans="3:4" s="18" customFormat="1" ht="12.95" customHeight="1" x14ac:dyDescent="0.2">
      <c r="C345" s="23"/>
      <c r="D345" s="23"/>
    </row>
    <row r="346" spans="3:4" s="18" customFormat="1" ht="12.95" customHeight="1" x14ac:dyDescent="0.2">
      <c r="C346" s="23"/>
      <c r="D346" s="23"/>
    </row>
    <row r="347" spans="3:4" s="18" customFormat="1" ht="12.95" customHeight="1" x14ac:dyDescent="0.2">
      <c r="C347" s="23"/>
      <c r="D347" s="23"/>
    </row>
    <row r="348" spans="3:4" s="18" customFormat="1" ht="12.95" customHeight="1" x14ac:dyDescent="0.2">
      <c r="C348" s="23"/>
      <c r="D348" s="23"/>
    </row>
    <row r="349" spans="3:4" s="18" customFormat="1" ht="12.95" customHeight="1" x14ac:dyDescent="0.2">
      <c r="C349" s="23"/>
      <c r="D349" s="23"/>
    </row>
    <row r="350" spans="3:4" s="18" customFormat="1" ht="12.95" customHeight="1" x14ac:dyDescent="0.2">
      <c r="C350" s="23"/>
      <c r="D350" s="23"/>
    </row>
    <row r="351" spans="3:4" s="18" customFormat="1" ht="12.95" customHeight="1" x14ac:dyDescent="0.2">
      <c r="C351" s="23"/>
      <c r="D351" s="23"/>
    </row>
    <row r="352" spans="3:4" s="18" customFormat="1" ht="12.95" customHeight="1" x14ac:dyDescent="0.2">
      <c r="C352" s="23"/>
      <c r="D352" s="2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7"/>
  <sheetViews>
    <sheetView topLeftCell="A6" workbookViewId="0">
      <selection activeCell="A13" sqref="A13:C29"/>
    </sheetView>
  </sheetViews>
  <sheetFormatPr defaultRowHeight="12.75" x14ac:dyDescent="0.2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5" t="s">
        <v>47</v>
      </c>
      <c r="I1" s="6" t="s">
        <v>48</v>
      </c>
      <c r="J1" s="7" t="s">
        <v>49</v>
      </c>
    </row>
    <row r="2" spans="1:16" x14ac:dyDescent="0.2">
      <c r="I2" s="8" t="s">
        <v>50</v>
      </c>
      <c r="J2" s="9" t="s">
        <v>51</v>
      </c>
    </row>
    <row r="3" spans="1:16" x14ac:dyDescent="0.2">
      <c r="A3" s="10" t="s">
        <v>52</v>
      </c>
      <c r="I3" s="8" t="s">
        <v>53</v>
      </c>
      <c r="J3" s="9" t="s">
        <v>54</v>
      </c>
    </row>
    <row r="4" spans="1:16" x14ac:dyDescent="0.2">
      <c r="I4" s="8" t="s">
        <v>55</v>
      </c>
      <c r="J4" s="9" t="s">
        <v>54</v>
      </c>
    </row>
    <row r="5" spans="1:16" ht="13.5" thickBot="1" x14ac:dyDescent="0.25">
      <c r="I5" s="11" t="s">
        <v>56</v>
      </c>
      <c r="J5" s="12" t="s">
        <v>57</v>
      </c>
    </row>
    <row r="10" spans="1:16" ht="13.5" thickBot="1" x14ac:dyDescent="0.25"/>
    <row r="11" spans="1:16" ht="12.75" customHeight="1" thickBot="1" x14ac:dyDescent="0.25">
      <c r="A11" s="3" t="str">
        <f t="shared" ref="A11:A29" si="0">P11</f>
        <v>BAVM 215 </v>
      </c>
      <c r="B11" s="2" t="str">
        <f t="shared" ref="B11:B29" si="1">IF(H11=INT(H11),"I","II")</f>
        <v>I</v>
      </c>
      <c r="C11" s="3">
        <f t="shared" ref="C11:C29" si="2">1*G11</f>
        <v>55600.442300000002</v>
      </c>
      <c r="D11" s="4" t="str">
        <f t="shared" ref="D11:D29" si="3">VLOOKUP(F11,I$1:J$5,2,FALSE)</f>
        <v>vis</v>
      </c>
      <c r="E11" s="13">
        <f>VLOOKUP(C11,Active!C$21:E$973,3,FALSE)</f>
        <v>659.00019154477582</v>
      </c>
      <c r="F11" s="2" t="s">
        <v>56</v>
      </c>
      <c r="G11" s="4" t="str">
        <f t="shared" ref="G11:G29" si="4">MID(I11,3,LEN(I11)-3)</f>
        <v>55600.4423</v>
      </c>
      <c r="H11" s="3">
        <f t="shared" ref="H11:H29" si="5">1*K11</f>
        <v>4427</v>
      </c>
      <c r="I11" s="14" t="s">
        <v>111</v>
      </c>
      <c r="J11" s="15" t="s">
        <v>112</v>
      </c>
      <c r="K11" s="14">
        <v>4427</v>
      </c>
      <c r="L11" s="14" t="s">
        <v>113</v>
      </c>
      <c r="M11" s="15" t="s">
        <v>114</v>
      </c>
      <c r="N11" s="15" t="s">
        <v>115</v>
      </c>
      <c r="O11" s="16" t="s">
        <v>116</v>
      </c>
      <c r="P11" s="17" t="s">
        <v>117</v>
      </c>
    </row>
    <row r="12" spans="1:16" ht="12.75" customHeight="1" thickBot="1" x14ac:dyDescent="0.25">
      <c r="A12" s="3" t="str">
        <f t="shared" si="0"/>
        <v>OEJV 0160 </v>
      </c>
      <c r="B12" s="2" t="str">
        <f t="shared" si="1"/>
        <v>I</v>
      </c>
      <c r="C12" s="3">
        <f t="shared" si="2"/>
        <v>55934.41863</v>
      </c>
      <c r="D12" s="4" t="str">
        <f t="shared" si="3"/>
        <v>vis</v>
      </c>
      <c r="E12" s="13">
        <f>VLOOKUP(C12,Active!C$21:E$973,3,FALSE)</f>
        <v>730.00065903307916</v>
      </c>
      <c r="F12" s="2" t="s">
        <v>56</v>
      </c>
      <c r="G12" s="4" t="str">
        <f t="shared" si="4"/>
        <v>55934.41863</v>
      </c>
      <c r="H12" s="3">
        <f t="shared" si="5"/>
        <v>4498</v>
      </c>
      <c r="I12" s="14" t="s">
        <v>118</v>
      </c>
      <c r="J12" s="15" t="s">
        <v>119</v>
      </c>
      <c r="K12" s="14" t="s">
        <v>120</v>
      </c>
      <c r="L12" s="14" t="s">
        <v>121</v>
      </c>
      <c r="M12" s="15" t="s">
        <v>114</v>
      </c>
      <c r="N12" s="15" t="s">
        <v>122</v>
      </c>
      <c r="O12" s="16" t="s">
        <v>123</v>
      </c>
      <c r="P12" s="17" t="s">
        <v>124</v>
      </c>
    </row>
    <row r="13" spans="1:16" ht="12.75" customHeight="1" thickBot="1" x14ac:dyDescent="0.25">
      <c r="A13" s="3" t="str">
        <f t="shared" si="0"/>
        <v> AHSB 7.3.171 </v>
      </c>
      <c r="B13" s="2" t="str">
        <f t="shared" si="1"/>
        <v>I</v>
      </c>
      <c r="C13" s="3">
        <f t="shared" si="2"/>
        <v>29696.29</v>
      </c>
      <c r="D13" s="4" t="str">
        <f t="shared" si="3"/>
        <v>vis</v>
      </c>
      <c r="E13" s="13">
        <f>VLOOKUP(C13,Active!C$21:E$973,3,FALSE)</f>
        <v>-4847.9976342838363</v>
      </c>
      <c r="F13" s="2" t="s">
        <v>56</v>
      </c>
      <c r="G13" s="4" t="str">
        <f t="shared" si="4"/>
        <v>29696.290</v>
      </c>
      <c r="H13" s="3">
        <f t="shared" si="5"/>
        <v>-1080</v>
      </c>
      <c r="I13" s="14" t="s">
        <v>59</v>
      </c>
      <c r="J13" s="15" t="s">
        <v>60</v>
      </c>
      <c r="K13" s="14">
        <v>-1080</v>
      </c>
      <c r="L13" s="14" t="s">
        <v>61</v>
      </c>
      <c r="M13" s="15" t="s">
        <v>62</v>
      </c>
      <c r="N13" s="15"/>
      <c r="O13" s="16" t="s">
        <v>63</v>
      </c>
      <c r="P13" s="16" t="s">
        <v>64</v>
      </c>
    </row>
    <row r="14" spans="1:16" ht="12.75" customHeight="1" thickBot="1" x14ac:dyDescent="0.25">
      <c r="A14" s="3" t="str">
        <f t="shared" si="0"/>
        <v> AHSB 7.3.171 </v>
      </c>
      <c r="B14" s="2" t="str">
        <f t="shared" si="1"/>
        <v>I</v>
      </c>
      <c r="C14" s="3">
        <f t="shared" si="2"/>
        <v>30025.55</v>
      </c>
      <c r="D14" s="4" t="str">
        <f t="shared" si="3"/>
        <v>vis</v>
      </c>
      <c r="E14" s="13">
        <f>VLOOKUP(C14,Active!C$21:E$973,3,FALSE)</f>
        <v>-4777.9998175966512</v>
      </c>
      <c r="F14" s="2" t="s">
        <v>56</v>
      </c>
      <c r="G14" s="4" t="str">
        <f t="shared" si="4"/>
        <v>30025.550</v>
      </c>
      <c r="H14" s="3">
        <f t="shared" si="5"/>
        <v>-1010</v>
      </c>
      <c r="I14" s="14" t="s">
        <v>65</v>
      </c>
      <c r="J14" s="15" t="s">
        <v>66</v>
      </c>
      <c r="K14" s="14">
        <v>-1010</v>
      </c>
      <c r="L14" s="14" t="s">
        <v>67</v>
      </c>
      <c r="M14" s="15" t="s">
        <v>62</v>
      </c>
      <c r="N14" s="15"/>
      <c r="O14" s="16" t="s">
        <v>63</v>
      </c>
      <c r="P14" s="16" t="s">
        <v>64</v>
      </c>
    </row>
    <row r="15" spans="1:16" ht="12.75" customHeight="1" thickBot="1" x14ac:dyDescent="0.25">
      <c r="A15" s="3" t="str">
        <f t="shared" si="0"/>
        <v> AHSB 7.3.171 </v>
      </c>
      <c r="B15" s="2" t="str">
        <f t="shared" si="1"/>
        <v>I</v>
      </c>
      <c r="C15" s="3">
        <f t="shared" si="2"/>
        <v>30077.3</v>
      </c>
      <c r="D15" s="4" t="str">
        <f t="shared" si="3"/>
        <v>vis</v>
      </c>
      <c r="E15" s="13">
        <f>VLOOKUP(C15,Active!C$21:E$973,3,FALSE)</f>
        <v>-4766.9982169966343</v>
      </c>
      <c r="F15" s="2" t="s">
        <v>56</v>
      </c>
      <c r="G15" s="4" t="str">
        <f t="shared" si="4"/>
        <v>30077.300</v>
      </c>
      <c r="H15" s="3">
        <f t="shared" si="5"/>
        <v>-999</v>
      </c>
      <c r="I15" s="14" t="s">
        <v>68</v>
      </c>
      <c r="J15" s="15" t="s">
        <v>69</v>
      </c>
      <c r="K15" s="14">
        <v>-999</v>
      </c>
      <c r="L15" s="14" t="s">
        <v>70</v>
      </c>
      <c r="M15" s="15" t="s">
        <v>62</v>
      </c>
      <c r="N15" s="15"/>
      <c r="O15" s="16" t="s">
        <v>63</v>
      </c>
      <c r="P15" s="16" t="s">
        <v>64</v>
      </c>
    </row>
    <row r="16" spans="1:16" ht="12.75" customHeight="1" thickBot="1" x14ac:dyDescent="0.25">
      <c r="A16" s="3" t="str">
        <f t="shared" si="0"/>
        <v> AHSB 7.3.171 </v>
      </c>
      <c r="B16" s="2" t="str">
        <f t="shared" si="1"/>
        <v>I</v>
      </c>
      <c r="C16" s="3">
        <f t="shared" si="2"/>
        <v>31060.39</v>
      </c>
      <c r="D16" s="4" t="str">
        <f t="shared" si="3"/>
        <v>vis</v>
      </c>
      <c r="E16" s="13">
        <f>VLOOKUP(C16,Active!C$21:E$973,3,FALSE)</f>
        <v>-4558.0018202068477</v>
      </c>
      <c r="F16" s="2" t="s">
        <v>56</v>
      </c>
      <c r="G16" s="4" t="str">
        <f t="shared" si="4"/>
        <v>31060.390</v>
      </c>
      <c r="H16" s="3">
        <f t="shared" si="5"/>
        <v>-790</v>
      </c>
      <c r="I16" s="14" t="s">
        <v>71</v>
      </c>
      <c r="J16" s="15" t="s">
        <v>72</v>
      </c>
      <c r="K16" s="14">
        <v>-790</v>
      </c>
      <c r="L16" s="14" t="s">
        <v>73</v>
      </c>
      <c r="M16" s="15" t="s">
        <v>62</v>
      </c>
      <c r="N16" s="15"/>
      <c r="O16" s="16" t="s">
        <v>63</v>
      </c>
      <c r="P16" s="16" t="s">
        <v>64</v>
      </c>
    </row>
    <row r="17" spans="1:16" ht="12.75" customHeight="1" thickBot="1" x14ac:dyDescent="0.25">
      <c r="A17" s="3" t="str">
        <f t="shared" si="0"/>
        <v> AHSB 7.3.171 </v>
      </c>
      <c r="B17" s="2" t="str">
        <f t="shared" si="1"/>
        <v>I</v>
      </c>
      <c r="C17" s="3">
        <f t="shared" si="2"/>
        <v>31521.375</v>
      </c>
      <c r="D17" s="4" t="str">
        <f t="shared" si="3"/>
        <v>vis</v>
      </c>
      <c r="E17" s="13">
        <f>VLOOKUP(C17,Active!C$21:E$973,3,FALSE)</f>
        <v>-4460.0004124271536</v>
      </c>
      <c r="F17" s="2" t="s">
        <v>56</v>
      </c>
      <c r="G17" s="4" t="str">
        <f t="shared" si="4"/>
        <v>31521.375</v>
      </c>
      <c r="H17" s="3">
        <f t="shared" si="5"/>
        <v>-692</v>
      </c>
      <c r="I17" s="14" t="s">
        <v>74</v>
      </c>
      <c r="J17" s="15" t="s">
        <v>75</v>
      </c>
      <c r="K17" s="14">
        <v>-692</v>
      </c>
      <c r="L17" s="14" t="s">
        <v>76</v>
      </c>
      <c r="M17" s="15" t="s">
        <v>62</v>
      </c>
      <c r="N17" s="15"/>
      <c r="O17" s="16" t="s">
        <v>63</v>
      </c>
      <c r="P17" s="16" t="s">
        <v>64</v>
      </c>
    </row>
    <row r="18" spans="1:16" ht="12.75" customHeight="1" thickBot="1" x14ac:dyDescent="0.25">
      <c r="A18" s="3" t="str">
        <f t="shared" si="0"/>
        <v> AHSB 7.3.171 </v>
      </c>
      <c r="B18" s="2" t="str">
        <f t="shared" si="1"/>
        <v>I</v>
      </c>
      <c r="C18" s="3">
        <f t="shared" si="2"/>
        <v>31803.61</v>
      </c>
      <c r="D18" s="4" t="str">
        <f t="shared" si="3"/>
        <v>vis</v>
      </c>
      <c r="E18" s="13">
        <f>VLOOKUP(C18,Active!C$21:E$973,3,FALSE)</f>
        <v>-4399.999702372158</v>
      </c>
      <c r="F18" s="2" t="s">
        <v>56</v>
      </c>
      <c r="G18" s="4" t="str">
        <f t="shared" si="4"/>
        <v>31803.610</v>
      </c>
      <c r="H18" s="3">
        <f t="shared" si="5"/>
        <v>-632</v>
      </c>
      <c r="I18" s="14" t="s">
        <v>77</v>
      </c>
      <c r="J18" s="15" t="s">
        <v>78</v>
      </c>
      <c r="K18" s="14">
        <v>-632</v>
      </c>
      <c r="L18" s="14" t="s">
        <v>79</v>
      </c>
      <c r="M18" s="15" t="s">
        <v>62</v>
      </c>
      <c r="N18" s="15"/>
      <c r="O18" s="16" t="s">
        <v>63</v>
      </c>
      <c r="P18" s="16" t="s">
        <v>64</v>
      </c>
    </row>
    <row r="19" spans="1:16" ht="12.75" customHeight="1" thickBot="1" x14ac:dyDescent="0.25">
      <c r="A19" s="3" t="str">
        <f t="shared" si="0"/>
        <v> AHSB 7.3.171 </v>
      </c>
      <c r="B19" s="2" t="str">
        <f t="shared" si="1"/>
        <v>I</v>
      </c>
      <c r="C19" s="3">
        <f t="shared" si="2"/>
        <v>32269.3</v>
      </c>
      <c r="D19" s="4" t="str">
        <f t="shared" si="3"/>
        <v>vis</v>
      </c>
      <c r="E19" s="13">
        <f>VLOOKUP(C19,Active!C$21:E$973,3,FALSE)</f>
        <v>-4300.9980524509556</v>
      </c>
      <c r="F19" s="2" t="s">
        <v>56</v>
      </c>
      <c r="G19" s="4" t="str">
        <f t="shared" si="4"/>
        <v>32269.300</v>
      </c>
      <c r="H19" s="3">
        <f t="shared" si="5"/>
        <v>-533</v>
      </c>
      <c r="I19" s="14" t="s">
        <v>80</v>
      </c>
      <c r="J19" s="15" t="s">
        <v>81</v>
      </c>
      <c r="K19" s="14">
        <v>-533</v>
      </c>
      <c r="L19" s="14" t="s">
        <v>82</v>
      </c>
      <c r="M19" s="15" t="s">
        <v>62</v>
      </c>
      <c r="N19" s="15"/>
      <c r="O19" s="16" t="s">
        <v>63</v>
      </c>
      <c r="P19" s="16" t="s">
        <v>64</v>
      </c>
    </row>
    <row r="20" spans="1:16" ht="12.75" customHeight="1" thickBot="1" x14ac:dyDescent="0.25">
      <c r="A20" s="3" t="str">
        <f t="shared" si="0"/>
        <v> AHSB 7.3.171 </v>
      </c>
      <c r="B20" s="2" t="str">
        <f t="shared" si="1"/>
        <v>I</v>
      </c>
      <c r="C20" s="3">
        <f t="shared" si="2"/>
        <v>32965.42</v>
      </c>
      <c r="D20" s="4" t="str">
        <f t="shared" si="3"/>
        <v>vis</v>
      </c>
      <c r="E20" s="13">
        <f>VLOOKUP(C20,Active!C$21:E$973,3,FALSE)</f>
        <v>-4153.0089855971519</v>
      </c>
      <c r="F20" s="2" t="s">
        <v>56</v>
      </c>
      <c r="G20" s="4" t="str">
        <f t="shared" si="4"/>
        <v>32965.420</v>
      </c>
      <c r="H20" s="3">
        <f t="shared" si="5"/>
        <v>-385</v>
      </c>
      <c r="I20" s="14" t="s">
        <v>83</v>
      </c>
      <c r="J20" s="15" t="s">
        <v>84</v>
      </c>
      <c r="K20" s="14">
        <v>-385</v>
      </c>
      <c r="L20" s="14" t="s">
        <v>85</v>
      </c>
      <c r="M20" s="15" t="s">
        <v>62</v>
      </c>
      <c r="N20" s="15"/>
      <c r="O20" s="16" t="s">
        <v>63</v>
      </c>
      <c r="P20" s="16" t="s">
        <v>64</v>
      </c>
    </row>
    <row r="21" spans="1:16" ht="12.75" customHeight="1" thickBot="1" x14ac:dyDescent="0.25">
      <c r="A21" s="3" t="str">
        <f t="shared" si="0"/>
        <v> AHSB 7.3.171 </v>
      </c>
      <c r="B21" s="2" t="str">
        <f t="shared" si="1"/>
        <v>I</v>
      </c>
      <c r="C21" s="3">
        <f t="shared" si="2"/>
        <v>33214.78</v>
      </c>
      <c r="D21" s="4" t="str">
        <f t="shared" si="3"/>
        <v>vis</v>
      </c>
      <c r="E21" s="13">
        <f>VLOOKUP(C21,Active!C$21:E$973,3,FALSE)</f>
        <v>-4099.9972150537615</v>
      </c>
      <c r="F21" s="2" t="s">
        <v>56</v>
      </c>
      <c r="G21" s="4" t="str">
        <f t="shared" si="4"/>
        <v>33214.780</v>
      </c>
      <c r="H21" s="3">
        <f t="shared" si="5"/>
        <v>-332</v>
      </c>
      <c r="I21" s="14" t="s">
        <v>86</v>
      </c>
      <c r="J21" s="15" t="s">
        <v>87</v>
      </c>
      <c r="K21" s="14">
        <v>-332</v>
      </c>
      <c r="L21" s="14" t="s">
        <v>88</v>
      </c>
      <c r="M21" s="15" t="s">
        <v>62</v>
      </c>
      <c r="N21" s="15"/>
      <c r="O21" s="16" t="s">
        <v>63</v>
      </c>
      <c r="P21" s="16" t="s">
        <v>64</v>
      </c>
    </row>
    <row r="22" spans="1:16" ht="12.75" customHeight="1" thickBot="1" x14ac:dyDescent="0.25">
      <c r="A22" s="3" t="str">
        <f t="shared" si="0"/>
        <v> AHSB 7.3.171 </v>
      </c>
      <c r="B22" s="2" t="str">
        <f t="shared" si="1"/>
        <v>I</v>
      </c>
      <c r="C22" s="3">
        <f t="shared" si="2"/>
        <v>33294.71</v>
      </c>
      <c r="D22" s="4" t="str">
        <f t="shared" si="3"/>
        <v>vis</v>
      </c>
      <c r="E22" s="13">
        <f>VLOOKUP(C22,Active!C$21:E$973,3,FALSE)</f>
        <v>-4083.0047911704883</v>
      </c>
      <c r="F22" s="2" t="s">
        <v>56</v>
      </c>
      <c r="G22" s="4" t="str">
        <f t="shared" si="4"/>
        <v>33294.710</v>
      </c>
      <c r="H22" s="3">
        <f t="shared" si="5"/>
        <v>-315</v>
      </c>
      <c r="I22" s="14" t="s">
        <v>89</v>
      </c>
      <c r="J22" s="15" t="s">
        <v>90</v>
      </c>
      <c r="K22" s="14">
        <v>-315</v>
      </c>
      <c r="L22" s="14" t="s">
        <v>91</v>
      </c>
      <c r="M22" s="15" t="s">
        <v>62</v>
      </c>
      <c r="N22" s="15"/>
      <c r="O22" s="16" t="s">
        <v>63</v>
      </c>
      <c r="P22" s="16" t="s">
        <v>64</v>
      </c>
    </row>
    <row r="23" spans="1:16" ht="12.75" customHeight="1" thickBot="1" x14ac:dyDescent="0.25">
      <c r="A23" s="3" t="str">
        <f t="shared" si="0"/>
        <v> AHSB 7.3.171 </v>
      </c>
      <c r="B23" s="2" t="str">
        <f t="shared" si="1"/>
        <v>I</v>
      </c>
      <c r="C23" s="3">
        <f t="shared" si="2"/>
        <v>34748.22</v>
      </c>
      <c r="D23" s="4" t="str">
        <f t="shared" si="3"/>
        <v>vis</v>
      </c>
      <c r="E23" s="13">
        <f>VLOOKUP(C23,Active!C$21:E$973,3,FALSE)</f>
        <v>-3774.001187535091</v>
      </c>
      <c r="F23" s="2" t="s">
        <v>56</v>
      </c>
      <c r="G23" s="4" t="str">
        <f t="shared" si="4"/>
        <v>34748.220</v>
      </c>
      <c r="H23" s="3">
        <f t="shared" si="5"/>
        <v>-6</v>
      </c>
      <c r="I23" s="14" t="s">
        <v>92</v>
      </c>
      <c r="J23" s="15" t="s">
        <v>93</v>
      </c>
      <c r="K23" s="14">
        <v>-6</v>
      </c>
      <c r="L23" s="14" t="s">
        <v>58</v>
      </c>
      <c r="M23" s="15" t="s">
        <v>62</v>
      </c>
      <c r="N23" s="15"/>
      <c r="O23" s="16" t="s">
        <v>63</v>
      </c>
      <c r="P23" s="16" t="s">
        <v>64</v>
      </c>
    </row>
    <row r="24" spans="1:16" ht="12.75" customHeight="1" thickBot="1" x14ac:dyDescent="0.25">
      <c r="A24" s="3" t="str">
        <f t="shared" si="0"/>
        <v> AHSB 7.3.171 </v>
      </c>
      <c r="B24" s="2" t="str">
        <f t="shared" si="1"/>
        <v>I</v>
      </c>
      <c r="C24" s="3">
        <f t="shared" si="2"/>
        <v>34776.44</v>
      </c>
      <c r="D24" s="4" t="str">
        <f t="shared" si="3"/>
        <v>vis</v>
      </c>
      <c r="E24" s="13">
        <f>VLOOKUP(C24,Active!C$21:E$973,3,FALSE)</f>
        <v>-3768.0018605991972</v>
      </c>
      <c r="F24" s="2" t="s">
        <v>56</v>
      </c>
      <c r="G24" s="4" t="str">
        <f t="shared" si="4"/>
        <v>34776.440</v>
      </c>
      <c r="H24" s="3">
        <f t="shared" si="5"/>
        <v>0</v>
      </c>
      <c r="I24" s="14" t="s">
        <v>94</v>
      </c>
      <c r="J24" s="15" t="s">
        <v>95</v>
      </c>
      <c r="K24" s="14">
        <v>0</v>
      </c>
      <c r="L24" s="14" t="s">
        <v>96</v>
      </c>
      <c r="M24" s="15" t="s">
        <v>62</v>
      </c>
      <c r="N24" s="15"/>
      <c r="O24" s="16" t="s">
        <v>63</v>
      </c>
      <c r="P24" s="16" t="s">
        <v>64</v>
      </c>
    </row>
    <row r="25" spans="1:16" ht="12.75" customHeight="1" thickBot="1" x14ac:dyDescent="0.25">
      <c r="A25" s="3" t="str">
        <f t="shared" si="0"/>
        <v> AHSB 7.3.171 </v>
      </c>
      <c r="B25" s="2" t="str">
        <f t="shared" si="1"/>
        <v>I</v>
      </c>
      <c r="C25" s="3">
        <f t="shared" si="2"/>
        <v>34781.160000000003</v>
      </c>
      <c r="D25" s="4" t="str">
        <f t="shared" si="3"/>
        <v>vis</v>
      </c>
      <c r="E25" s="13">
        <f>VLOOKUP(C25,Active!C$21:E$973,3,FALSE)</f>
        <v>-3766.998429587949</v>
      </c>
      <c r="F25" s="2" t="s">
        <v>56</v>
      </c>
      <c r="G25" s="4" t="str">
        <f t="shared" si="4"/>
        <v>34781.160</v>
      </c>
      <c r="H25" s="3">
        <f t="shared" si="5"/>
        <v>1</v>
      </c>
      <c r="I25" s="14" t="s">
        <v>97</v>
      </c>
      <c r="J25" s="15" t="s">
        <v>98</v>
      </c>
      <c r="K25" s="14">
        <v>1</v>
      </c>
      <c r="L25" s="14" t="s">
        <v>82</v>
      </c>
      <c r="M25" s="15" t="s">
        <v>62</v>
      </c>
      <c r="N25" s="15"/>
      <c r="O25" s="16" t="s">
        <v>63</v>
      </c>
      <c r="P25" s="16" t="s">
        <v>64</v>
      </c>
    </row>
    <row r="26" spans="1:16" ht="12.75" customHeight="1" thickBot="1" x14ac:dyDescent="0.25">
      <c r="A26" s="3" t="str">
        <f t="shared" si="0"/>
        <v> AHSB 7.3.171 </v>
      </c>
      <c r="B26" s="2" t="str">
        <f t="shared" si="1"/>
        <v>I</v>
      </c>
      <c r="C26" s="3">
        <f t="shared" si="2"/>
        <v>34795.25</v>
      </c>
      <c r="D26" s="4" t="str">
        <f t="shared" si="3"/>
        <v>vis</v>
      </c>
      <c r="E26" s="13">
        <f>VLOOKUP(C26,Active!C$21:E$973,3,FALSE)</f>
        <v>-3764.0030179463215</v>
      </c>
      <c r="F26" s="2" t="s">
        <v>56</v>
      </c>
      <c r="G26" s="4" t="str">
        <f t="shared" si="4"/>
        <v>34795.250</v>
      </c>
      <c r="H26" s="3">
        <f t="shared" si="5"/>
        <v>4</v>
      </c>
      <c r="I26" s="14" t="s">
        <v>99</v>
      </c>
      <c r="J26" s="15" t="s">
        <v>100</v>
      </c>
      <c r="K26" s="14">
        <v>4</v>
      </c>
      <c r="L26" s="14" t="s">
        <v>101</v>
      </c>
      <c r="M26" s="15" t="s">
        <v>62</v>
      </c>
      <c r="N26" s="15"/>
      <c r="O26" s="16" t="s">
        <v>63</v>
      </c>
      <c r="P26" s="16" t="s">
        <v>64</v>
      </c>
    </row>
    <row r="27" spans="1:16" ht="12.75" customHeight="1" thickBot="1" x14ac:dyDescent="0.25">
      <c r="A27" s="3" t="str">
        <f t="shared" si="0"/>
        <v> AHSB 7.3.171 </v>
      </c>
      <c r="B27" s="2" t="str">
        <f t="shared" si="1"/>
        <v>I</v>
      </c>
      <c r="C27" s="3">
        <f t="shared" si="2"/>
        <v>35044.57</v>
      </c>
      <c r="D27" s="4" t="str">
        <f t="shared" si="3"/>
        <v>vis</v>
      </c>
      <c r="E27" s="13">
        <f>VLOOKUP(C27,Active!C$21:E$973,3,FALSE)</f>
        <v>-3710.9997510555695</v>
      </c>
      <c r="F27" s="2" t="s">
        <v>56</v>
      </c>
      <c r="G27" s="4" t="str">
        <f t="shared" si="4"/>
        <v>35044.570</v>
      </c>
      <c r="H27" s="3">
        <f t="shared" si="5"/>
        <v>57</v>
      </c>
      <c r="I27" s="14" t="s">
        <v>102</v>
      </c>
      <c r="J27" s="15" t="s">
        <v>103</v>
      </c>
      <c r="K27" s="14">
        <v>57</v>
      </c>
      <c r="L27" s="14" t="s">
        <v>104</v>
      </c>
      <c r="M27" s="15" t="s">
        <v>62</v>
      </c>
      <c r="N27" s="15"/>
      <c r="O27" s="16" t="s">
        <v>63</v>
      </c>
      <c r="P27" s="16" t="s">
        <v>64</v>
      </c>
    </row>
    <row r="28" spans="1:16" ht="12.75" customHeight="1" thickBot="1" x14ac:dyDescent="0.25">
      <c r="A28" s="3" t="str">
        <f t="shared" si="0"/>
        <v> AHSB 7.3.171 </v>
      </c>
      <c r="B28" s="2" t="str">
        <f t="shared" si="1"/>
        <v>I</v>
      </c>
      <c r="C28" s="3">
        <f t="shared" si="2"/>
        <v>35129.25</v>
      </c>
      <c r="D28" s="4" t="str">
        <f t="shared" si="3"/>
        <v>vis</v>
      </c>
      <c r="E28" s="13">
        <f>VLOOKUP(C28,Active!C$21:E$973,3,FALSE)</f>
        <v>-3692.9975184215696</v>
      </c>
      <c r="F28" s="2" t="s">
        <v>56</v>
      </c>
      <c r="G28" s="4" t="str">
        <f t="shared" si="4"/>
        <v>35129.250</v>
      </c>
      <c r="H28" s="3">
        <f t="shared" si="5"/>
        <v>75</v>
      </c>
      <c r="I28" s="14" t="s">
        <v>105</v>
      </c>
      <c r="J28" s="15" t="s">
        <v>106</v>
      </c>
      <c r="K28" s="14">
        <v>75</v>
      </c>
      <c r="L28" s="14" t="s">
        <v>107</v>
      </c>
      <c r="M28" s="15" t="s">
        <v>62</v>
      </c>
      <c r="N28" s="15"/>
      <c r="O28" s="16" t="s">
        <v>63</v>
      </c>
      <c r="P28" s="16" t="s">
        <v>64</v>
      </c>
    </row>
    <row r="29" spans="1:16" ht="12.75" customHeight="1" thickBot="1" x14ac:dyDescent="0.25">
      <c r="A29" s="3" t="str">
        <f t="shared" si="0"/>
        <v> AHSB 7.3.171 </v>
      </c>
      <c r="B29" s="2" t="str">
        <f t="shared" si="1"/>
        <v>I</v>
      </c>
      <c r="C29" s="3">
        <f t="shared" si="2"/>
        <v>36253.464999999997</v>
      </c>
      <c r="D29" s="4" t="str">
        <f t="shared" si="3"/>
        <v>vis</v>
      </c>
      <c r="E29" s="13">
        <f>VLOOKUP(C29,Active!C$21:E$973,3,FALSE)</f>
        <v>-3453.9991721694169</v>
      </c>
      <c r="F29" s="2" t="s">
        <v>56</v>
      </c>
      <c r="G29" s="4" t="str">
        <f t="shared" si="4"/>
        <v>36253.465</v>
      </c>
      <c r="H29" s="3">
        <f t="shared" si="5"/>
        <v>314</v>
      </c>
      <c r="I29" s="14" t="s">
        <v>108</v>
      </c>
      <c r="J29" s="15" t="s">
        <v>109</v>
      </c>
      <c r="K29" s="14">
        <v>314</v>
      </c>
      <c r="L29" s="14" t="s">
        <v>110</v>
      </c>
      <c r="M29" s="15" t="s">
        <v>62</v>
      </c>
      <c r="N29" s="15"/>
      <c r="O29" s="16" t="s">
        <v>63</v>
      </c>
      <c r="P29" s="16" t="s">
        <v>64</v>
      </c>
    </row>
    <row r="30" spans="1:16" x14ac:dyDescent="0.2">
      <c r="B30" s="2"/>
      <c r="F30" s="2"/>
    </row>
    <row r="31" spans="1:16" x14ac:dyDescent="0.2">
      <c r="B31" s="2"/>
      <c r="F31" s="2"/>
    </row>
    <row r="32" spans="1:16" x14ac:dyDescent="0.2">
      <c r="B32" s="2"/>
      <c r="F32" s="2"/>
    </row>
    <row r="33" spans="2:6" x14ac:dyDescent="0.2">
      <c r="B33" s="2"/>
      <c r="F33" s="2"/>
    </row>
    <row r="34" spans="2:6" x14ac:dyDescent="0.2">
      <c r="B34" s="2"/>
      <c r="F34" s="2"/>
    </row>
    <row r="35" spans="2:6" x14ac:dyDescent="0.2">
      <c r="B35" s="2"/>
      <c r="F35" s="2"/>
    </row>
    <row r="36" spans="2:6" x14ac:dyDescent="0.2">
      <c r="B36" s="2"/>
      <c r="F36" s="2"/>
    </row>
    <row r="37" spans="2:6" x14ac:dyDescent="0.2">
      <c r="B37" s="2"/>
      <c r="F37" s="2"/>
    </row>
    <row r="38" spans="2:6" x14ac:dyDescent="0.2">
      <c r="B38" s="2"/>
      <c r="F38" s="2"/>
    </row>
    <row r="39" spans="2:6" x14ac:dyDescent="0.2">
      <c r="B39" s="2"/>
      <c r="F39" s="2"/>
    </row>
    <row r="40" spans="2:6" x14ac:dyDescent="0.2">
      <c r="B40" s="2"/>
      <c r="F40" s="2"/>
    </row>
    <row r="41" spans="2:6" x14ac:dyDescent="0.2">
      <c r="B41" s="2"/>
      <c r="F41" s="2"/>
    </row>
    <row r="42" spans="2:6" x14ac:dyDescent="0.2">
      <c r="B42" s="2"/>
      <c r="F42" s="2"/>
    </row>
    <row r="43" spans="2:6" x14ac:dyDescent="0.2">
      <c r="B43" s="2"/>
      <c r="F43" s="2"/>
    </row>
    <row r="44" spans="2:6" x14ac:dyDescent="0.2">
      <c r="B44" s="2"/>
      <c r="F44" s="2"/>
    </row>
    <row r="45" spans="2:6" x14ac:dyDescent="0.2">
      <c r="B45" s="2"/>
      <c r="F45" s="2"/>
    </row>
    <row r="46" spans="2:6" x14ac:dyDescent="0.2">
      <c r="B46" s="2"/>
      <c r="F46" s="2"/>
    </row>
    <row r="47" spans="2:6" x14ac:dyDescent="0.2">
      <c r="B47" s="2"/>
      <c r="F47" s="2"/>
    </row>
    <row r="48" spans="2:6" x14ac:dyDescent="0.2">
      <c r="B48" s="2"/>
      <c r="F48" s="2"/>
    </row>
    <row r="49" spans="2:6" x14ac:dyDescent="0.2">
      <c r="B49" s="2"/>
      <c r="F49" s="2"/>
    </row>
    <row r="50" spans="2:6" x14ac:dyDescent="0.2">
      <c r="B50" s="2"/>
      <c r="F50" s="2"/>
    </row>
    <row r="51" spans="2:6" x14ac:dyDescent="0.2">
      <c r="B51" s="2"/>
      <c r="F51" s="2"/>
    </row>
    <row r="52" spans="2:6" x14ac:dyDescent="0.2">
      <c r="B52" s="2"/>
      <c r="F52" s="2"/>
    </row>
    <row r="53" spans="2:6" x14ac:dyDescent="0.2">
      <c r="B53" s="2"/>
      <c r="F53" s="2"/>
    </row>
    <row r="54" spans="2:6" x14ac:dyDescent="0.2">
      <c r="B54" s="2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</sheetData>
  <phoneticPr fontId="7" type="noConversion"/>
  <hyperlinks>
    <hyperlink ref="P11" r:id="rId1" display="http://www.bav-astro.de/sfs/BAVM_link.php?BAVMnr=215"/>
    <hyperlink ref="P12" r:id="rId2" display="http://var.astro.cz/oejv/issues/oejv0160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2024-02-20T06:04:27Z</dcterms:modified>
</cp:coreProperties>
</file>