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7DA8596-14EE-493D-A293-ECC9BDB575A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5" i="1" l="1"/>
  <c r="F35" i="1"/>
  <c r="G35" i="1"/>
  <c r="K35" i="1"/>
  <c r="Q35" i="1"/>
  <c r="E21" i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E33" i="1"/>
  <c r="F33" i="1"/>
  <c r="G33" i="1"/>
  <c r="H33" i="1"/>
  <c r="E9" i="1"/>
  <c r="D9" i="1"/>
  <c r="E34" i="1"/>
  <c r="F34" i="1"/>
  <c r="G34" i="1"/>
  <c r="H34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F16" i="1"/>
  <c r="F17" i="1" s="1"/>
  <c r="C17" i="1"/>
  <c r="Q34" i="1"/>
  <c r="C11" i="1"/>
  <c r="C12" i="1"/>
  <c r="C16" i="1" l="1"/>
  <c r="D18" i="1" s="1"/>
  <c r="O25" i="1"/>
  <c r="O33" i="1"/>
  <c r="O29" i="1"/>
  <c r="O34" i="1"/>
  <c r="O31" i="1"/>
  <c r="C15" i="1"/>
  <c r="O24" i="1"/>
  <c r="O30" i="1"/>
  <c r="O28" i="1"/>
  <c r="O26" i="1"/>
  <c r="O35" i="1"/>
  <c r="O32" i="1"/>
  <c r="O22" i="1"/>
  <c r="O23" i="1"/>
  <c r="O27" i="1"/>
  <c r="O21" i="1"/>
  <c r="C18" i="1" l="1"/>
  <c r="F18" i="1"/>
  <c r="F19" i="1" s="1"/>
</calcChain>
</file>

<file path=xl/sharedStrings.xml><?xml version="1.0" encoding="utf-8"?>
<sst xmlns="http://schemas.openxmlformats.org/spreadsheetml/2006/main" count="182" uniqueCount="97">
  <si>
    <t>VSB-063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</si>
  <si>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</si>
  <si>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</si>
  <si>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</si>
  <si>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</si>
  <si>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</si>
  <si>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</si>
  <si>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</si>
  <si>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</si>
  <si>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</si>
  <si>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</si>
  <si>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</si>
  <si>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</si>
  <si>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</si>
  <si>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</si>
  <si>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</si>
  <si>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</si>
  <si>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</si>
  <si>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</si>
  <si>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</si>
  <si>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</si>
  <si>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</si>
  <si>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</si>
  <si>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</si>
  <si>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</si>
  <si>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</si>
  <si>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</si>
  <si>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</si>
  <si>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</si>
  <si>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</si>
  <si>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</si>
  <si>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</si>
  <si>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</si>
  <si>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</si>
  <si>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</si>
  <si>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</si>
  <si>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</si>
  <si>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</si>
  <si>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</si>
  <si>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</si>
  <si>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</si>
  <si>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</si>
  <si>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</si>
  <si>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</si>
  <si>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</si>
  <si>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</si>
  <si>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</si>
  <si>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</si>
  <si>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</si>
  <si>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V0445 Mon</t>
  </si>
  <si>
    <t>EB/D</t>
  </si>
  <si>
    <t>GCVS 4</t>
  </si>
  <si>
    <t>2429250.395 </t>
  </si>
  <si>
    <t> 17.12.1938 21:28 </t>
  </si>
  <si>
    <t> -0.000 </t>
  </si>
  <si>
    <t>P </t>
  </si>
  <si>
    <t> A.A.Wachmann </t>
  </si>
  <si>
    <t> AHSB 7.3.175 </t>
  </si>
  <si>
    <t>2429344.295 </t>
  </si>
  <si>
    <t> 21.03.1939 19:04 </t>
  </si>
  <si>
    <t> -0.032 </t>
  </si>
  <si>
    <t>2430731.395 </t>
  </si>
  <si>
    <t> 06.01.1943 21:28 </t>
  </si>
  <si>
    <t> 0.010 </t>
  </si>
  <si>
    <t>2431852.365 </t>
  </si>
  <si>
    <t> 31.01.1946 20:45 </t>
  </si>
  <si>
    <t> 0.061 </t>
  </si>
  <si>
    <t>2432237.440 </t>
  </si>
  <si>
    <t> 20.02.1947 22:33 </t>
  </si>
  <si>
    <t> 0.016 </t>
  </si>
  <si>
    <t>2432907.425 </t>
  </si>
  <si>
    <t> 21.12.1948 22:12 </t>
  </si>
  <si>
    <t> -0.045 </t>
  </si>
  <si>
    <t>2433001.355 </t>
  </si>
  <si>
    <t> 25.03.1949 20:31 </t>
  </si>
  <si>
    <t> -0.047 </t>
  </si>
  <si>
    <t>2433220.530 </t>
  </si>
  <si>
    <t> 31.10.1949 00:43 </t>
  </si>
  <si>
    <t> -0.046 </t>
  </si>
  <si>
    <t>2433630.655 </t>
  </si>
  <si>
    <t> 15.12.1950 03:43 </t>
  </si>
  <si>
    <t> -0.090 </t>
  </si>
  <si>
    <t>2434764.250 </t>
  </si>
  <si>
    <t> 21.01.1954 18:00 </t>
  </si>
  <si>
    <t> 0.063 </t>
  </si>
  <si>
    <t>2434770.440 </t>
  </si>
  <si>
    <t> 27.01.1954 22:33 </t>
  </si>
  <si>
    <t> -0.009 </t>
  </si>
  <si>
    <t>2435177.495 </t>
  </si>
  <si>
    <t> 10.03.1955 23:52 </t>
  </si>
  <si>
    <t> 0.008 </t>
  </si>
  <si>
    <t>2436608.360 </t>
  </si>
  <si>
    <t> 08.02.1959 20:38 </t>
  </si>
  <si>
    <t> -0.020 </t>
  </si>
  <si>
    <t>I</t>
  </si>
  <si>
    <t>V0445 Mon / GSC 52501.33</t>
  </si>
  <si>
    <t>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</si>
</sst>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6" fillId="0" borderId="5" xfId="0" applyFont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6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5" fillId="26" borderId="5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35" fillId="0" borderId="0" xfId="42" applyFont="1" applyAlignment="1">
      <alignment horizontal="left" vertical="center"/>
    </xf>
    <xf numFmtId="0" fontId="35" fillId="0" borderId="0" xfId="42" applyFont="1" applyAlignment="1">
      <alignment horizontal="center" vertical="center"/>
    </xf>
    <xf numFmtId="0" fontId="0" fillId="0" borderId="0" xfId="0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V0445 Mon - O-C Diagr.</a:t>
            </a:r>
          </a:p>
        </c:rich>
      </c:tx>
      <c:layout>
        <c:manualLayout>
          <c:xMode val="edge"/>
          <c:yMode val="edge"/>
          <c:x val="0.36541353383458647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457831325301204"/>
          <c:w val="0.82105263157894737"/>
          <c:h val="0.6355421686746988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3">
                    <c:v>0</c:v>
                  </c:pt>
                  <c:pt idx="14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3">
                    <c:v>0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-7426</c:v>
                </c:pt>
                <c:pt idx="1">
                  <c:v>-7396</c:v>
                </c:pt>
                <c:pt idx="2">
                  <c:v>-6953</c:v>
                </c:pt>
                <c:pt idx="3">
                  <c:v>-6595</c:v>
                </c:pt>
                <c:pt idx="4">
                  <c:v>-6472</c:v>
                </c:pt>
                <c:pt idx="5">
                  <c:v>-6258</c:v>
                </c:pt>
                <c:pt idx="6">
                  <c:v>-6228</c:v>
                </c:pt>
                <c:pt idx="7">
                  <c:v>-6158</c:v>
                </c:pt>
                <c:pt idx="8">
                  <c:v>-6027</c:v>
                </c:pt>
                <c:pt idx="9">
                  <c:v>-5665</c:v>
                </c:pt>
                <c:pt idx="10">
                  <c:v>-5663</c:v>
                </c:pt>
                <c:pt idx="11">
                  <c:v>-5533</c:v>
                </c:pt>
                <c:pt idx="12">
                  <c:v>-5076</c:v>
                </c:pt>
                <c:pt idx="13">
                  <c:v>0</c:v>
                </c:pt>
                <c:pt idx="14">
                  <c:v>1562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-3.3189469551871298E-2</c:v>
                </c:pt>
                <c:pt idx="1">
                  <c:v>-6.3724266692588571E-2</c:v>
                </c:pt>
                <c:pt idx="2">
                  <c:v>-4.6214377762225922E-3</c:v>
                </c:pt>
                <c:pt idx="3">
                  <c:v>6.0996649699518457E-2</c:v>
                </c:pt>
                <c:pt idx="4">
                  <c:v>2.0803981427889084E-2</c:v>
                </c:pt>
                <c:pt idx="5">
                  <c:v>-3.2010904826165643E-2</c:v>
                </c:pt>
                <c:pt idx="6">
                  <c:v>-3.2545701971685048E-2</c:v>
                </c:pt>
                <c:pt idx="7">
                  <c:v>-2.8793561956263147E-2</c:v>
                </c:pt>
                <c:pt idx="8">
                  <c:v>-6.7128842798410915E-2</c:v>
                </c:pt>
                <c:pt idx="9">
                  <c:v>9.9417938385158777E-2</c:v>
                </c:pt>
                <c:pt idx="10">
                  <c:v>2.7382285246858373E-2</c:v>
                </c:pt>
                <c:pt idx="11">
                  <c:v>5.0064830975315999E-2</c:v>
                </c:pt>
                <c:pt idx="12">
                  <c:v>3.9918087895784993E-2</c:v>
                </c:pt>
                <c:pt idx="13">
                  <c:v>-3.6569588017300703E-2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37-49CA-876E-270DC961C04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3">
                    <c:v>0</c:v>
                  </c:pt>
                  <c:pt idx="1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3">
                    <c:v>0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-7426</c:v>
                </c:pt>
                <c:pt idx="1">
                  <c:v>-7396</c:v>
                </c:pt>
                <c:pt idx="2">
                  <c:v>-6953</c:v>
                </c:pt>
                <c:pt idx="3">
                  <c:v>-6595</c:v>
                </c:pt>
                <c:pt idx="4">
                  <c:v>-6472</c:v>
                </c:pt>
                <c:pt idx="5">
                  <c:v>-6258</c:v>
                </c:pt>
                <c:pt idx="6">
                  <c:v>-6228</c:v>
                </c:pt>
                <c:pt idx="7">
                  <c:v>-6158</c:v>
                </c:pt>
                <c:pt idx="8">
                  <c:v>-6027</c:v>
                </c:pt>
                <c:pt idx="9">
                  <c:v>-5665</c:v>
                </c:pt>
                <c:pt idx="10">
                  <c:v>-5663</c:v>
                </c:pt>
                <c:pt idx="11">
                  <c:v>-5533</c:v>
                </c:pt>
                <c:pt idx="12">
                  <c:v>-5076</c:v>
                </c:pt>
                <c:pt idx="13">
                  <c:v>0</c:v>
                </c:pt>
                <c:pt idx="14">
                  <c:v>1562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37-49CA-876E-270DC961C04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3">
                    <c:v>0</c:v>
                  </c:pt>
                  <c:pt idx="1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3">
                    <c:v>0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-7426</c:v>
                </c:pt>
                <c:pt idx="1">
                  <c:v>-7396</c:v>
                </c:pt>
                <c:pt idx="2">
                  <c:v>-6953</c:v>
                </c:pt>
                <c:pt idx="3">
                  <c:v>-6595</c:v>
                </c:pt>
                <c:pt idx="4">
                  <c:v>-6472</c:v>
                </c:pt>
                <c:pt idx="5">
                  <c:v>-6258</c:v>
                </c:pt>
                <c:pt idx="6">
                  <c:v>-6228</c:v>
                </c:pt>
                <c:pt idx="7">
                  <c:v>-6158</c:v>
                </c:pt>
                <c:pt idx="8">
                  <c:v>-6027</c:v>
                </c:pt>
                <c:pt idx="9">
                  <c:v>-5665</c:v>
                </c:pt>
                <c:pt idx="10">
                  <c:v>-5663</c:v>
                </c:pt>
                <c:pt idx="11">
                  <c:v>-5533</c:v>
                </c:pt>
                <c:pt idx="12">
                  <c:v>-5076</c:v>
                </c:pt>
                <c:pt idx="13">
                  <c:v>0</c:v>
                </c:pt>
                <c:pt idx="14">
                  <c:v>1562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637-49CA-876E-270DC961C04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3">
                    <c:v>0</c:v>
                  </c:pt>
                  <c:pt idx="1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3">
                    <c:v>0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-7426</c:v>
                </c:pt>
                <c:pt idx="1">
                  <c:v>-7396</c:v>
                </c:pt>
                <c:pt idx="2">
                  <c:v>-6953</c:v>
                </c:pt>
                <c:pt idx="3">
                  <c:v>-6595</c:v>
                </c:pt>
                <c:pt idx="4">
                  <c:v>-6472</c:v>
                </c:pt>
                <c:pt idx="5">
                  <c:v>-6258</c:v>
                </c:pt>
                <c:pt idx="6">
                  <c:v>-6228</c:v>
                </c:pt>
                <c:pt idx="7">
                  <c:v>-6158</c:v>
                </c:pt>
                <c:pt idx="8">
                  <c:v>-6027</c:v>
                </c:pt>
                <c:pt idx="9">
                  <c:v>-5665</c:v>
                </c:pt>
                <c:pt idx="10">
                  <c:v>-5663</c:v>
                </c:pt>
                <c:pt idx="11">
                  <c:v>-5533</c:v>
                </c:pt>
                <c:pt idx="12">
                  <c:v>-5076</c:v>
                </c:pt>
                <c:pt idx="13">
                  <c:v>0</c:v>
                </c:pt>
                <c:pt idx="14">
                  <c:v>1562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4">
                  <c:v>-4.0114692383212969E-2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637-49CA-876E-270DC961C04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3">
                    <c:v>0</c:v>
                  </c:pt>
                  <c:pt idx="1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3">
                    <c:v>0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-7426</c:v>
                </c:pt>
                <c:pt idx="1">
                  <c:v>-7396</c:v>
                </c:pt>
                <c:pt idx="2">
                  <c:v>-6953</c:v>
                </c:pt>
                <c:pt idx="3">
                  <c:v>-6595</c:v>
                </c:pt>
                <c:pt idx="4">
                  <c:v>-6472</c:v>
                </c:pt>
                <c:pt idx="5">
                  <c:v>-6258</c:v>
                </c:pt>
                <c:pt idx="6">
                  <c:v>-6228</c:v>
                </c:pt>
                <c:pt idx="7">
                  <c:v>-6158</c:v>
                </c:pt>
                <c:pt idx="8">
                  <c:v>-6027</c:v>
                </c:pt>
                <c:pt idx="9">
                  <c:v>-5665</c:v>
                </c:pt>
                <c:pt idx="10">
                  <c:v>-5663</c:v>
                </c:pt>
                <c:pt idx="11">
                  <c:v>-5533</c:v>
                </c:pt>
                <c:pt idx="12">
                  <c:v>-5076</c:v>
                </c:pt>
                <c:pt idx="13">
                  <c:v>0</c:v>
                </c:pt>
                <c:pt idx="14">
                  <c:v>1562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637-49CA-876E-270DC961C04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3">
                    <c:v>0</c:v>
                  </c:pt>
                  <c:pt idx="1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3">
                    <c:v>0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-7426</c:v>
                </c:pt>
                <c:pt idx="1">
                  <c:v>-7396</c:v>
                </c:pt>
                <c:pt idx="2">
                  <c:v>-6953</c:v>
                </c:pt>
                <c:pt idx="3">
                  <c:v>-6595</c:v>
                </c:pt>
                <c:pt idx="4">
                  <c:v>-6472</c:v>
                </c:pt>
                <c:pt idx="5">
                  <c:v>-6258</c:v>
                </c:pt>
                <c:pt idx="6">
                  <c:v>-6228</c:v>
                </c:pt>
                <c:pt idx="7">
                  <c:v>-6158</c:v>
                </c:pt>
                <c:pt idx="8">
                  <c:v>-6027</c:v>
                </c:pt>
                <c:pt idx="9">
                  <c:v>-5665</c:v>
                </c:pt>
                <c:pt idx="10">
                  <c:v>-5663</c:v>
                </c:pt>
                <c:pt idx="11">
                  <c:v>-5533</c:v>
                </c:pt>
                <c:pt idx="12">
                  <c:v>-5076</c:v>
                </c:pt>
                <c:pt idx="13">
                  <c:v>0</c:v>
                </c:pt>
                <c:pt idx="14">
                  <c:v>1562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637-49CA-876E-270DC961C04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3">
                    <c:v>0</c:v>
                  </c:pt>
                  <c:pt idx="1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3">
                    <c:v>0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-7426</c:v>
                </c:pt>
                <c:pt idx="1">
                  <c:v>-7396</c:v>
                </c:pt>
                <c:pt idx="2">
                  <c:v>-6953</c:v>
                </c:pt>
                <c:pt idx="3">
                  <c:v>-6595</c:v>
                </c:pt>
                <c:pt idx="4">
                  <c:v>-6472</c:v>
                </c:pt>
                <c:pt idx="5">
                  <c:v>-6258</c:v>
                </c:pt>
                <c:pt idx="6">
                  <c:v>-6228</c:v>
                </c:pt>
                <c:pt idx="7">
                  <c:v>-6158</c:v>
                </c:pt>
                <c:pt idx="8">
                  <c:v>-6027</c:v>
                </c:pt>
                <c:pt idx="9">
                  <c:v>-5665</c:v>
                </c:pt>
                <c:pt idx="10">
                  <c:v>-5663</c:v>
                </c:pt>
                <c:pt idx="11">
                  <c:v>-5533</c:v>
                </c:pt>
                <c:pt idx="12">
                  <c:v>-5076</c:v>
                </c:pt>
                <c:pt idx="13">
                  <c:v>0</c:v>
                </c:pt>
                <c:pt idx="14">
                  <c:v>1562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637-49CA-876E-270DC961C04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-7426</c:v>
                </c:pt>
                <c:pt idx="1">
                  <c:v>-7396</c:v>
                </c:pt>
                <c:pt idx="2">
                  <c:v>-6953</c:v>
                </c:pt>
                <c:pt idx="3">
                  <c:v>-6595</c:v>
                </c:pt>
                <c:pt idx="4">
                  <c:v>-6472</c:v>
                </c:pt>
                <c:pt idx="5">
                  <c:v>-6258</c:v>
                </c:pt>
                <c:pt idx="6">
                  <c:v>-6228</c:v>
                </c:pt>
                <c:pt idx="7">
                  <c:v>-6158</c:v>
                </c:pt>
                <c:pt idx="8">
                  <c:v>-6027</c:v>
                </c:pt>
                <c:pt idx="9">
                  <c:v>-5665</c:v>
                </c:pt>
                <c:pt idx="10">
                  <c:v>-5663</c:v>
                </c:pt>
                <c:pt idx="11">
                  <c:v>-5533</c:v>
                </c:pt>
                <c:pt idx="12">
                  <c:v>-5076</c:v>
                </c:pt>
                <c:pt idx="13">
                  <c:v>0</c:v>
                </c:pt>
                <c:pt idx="14">
                  <c:v>1562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3.5467435737443903E-3</c:v>
                </c:pt>
                <c:pt idx="1">
                  <c:v>3.4578769818301991E-3</c:v>
                </c:pt>
                <c:pt idx="2">
                  <c:v>2.1456136412306495E-3</c:v>
                </c:pt>
                <c:pt idx="3">
                  <c:v>1.0851389777213095E-3</c:v>
                </c:pt>
                <c:pt idx="4">
                  <c:v>7.2078595087312833E-4</c:v>
                </c:pt>
                <c:pt idx="5">
                  <c:v>8.6870928551901344E-5</c:v>
                </c:pt>
                <c:pt idx="6">
                  <c:v>-1.995663362286404E-6</c:v>
                </c:pt>
                <c:pt idx="7">
                  <c:v>-2.093510444954004E-4</c:v>
                </c:pt>
                <c:pt idx="8">
                  <c:v>-5.9740182918736548E-4</c:v>
                </c:pt>
                <c:pt idx="9">
                  <c:v>-1.6697253716185974E-3</c:v>
                </c:pt>
                <c:pt idx="10">
                  <c:v>-1.6756498110795416E-3</c:v>
                </c:pt>
                <c:pt idx="11">
                  <c:v>-2.0607383760410346E-3</c:v>
                </c:pt>
                <c:pt idx="12">
                  <c:v>-3.4144727928672059E-3</c:v>
                </c:pt>
                <c:pt idx="13">
                  <c:v>-1.8450700144748249E-2</c:v>
                </c:pt>
                <c:pt idx="14">
                  <c:v>-2.3077687363747105E-2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637-49CA-876E-270DC961C04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-7426</c:v>
                </c:pt>
                <c:pt idx="1">
                  <c:v>-7396</c:v>
                </c:pt>
                <c:pt idx="2">
                  <c:v>-6953</c:v>
                </c:pt>
                <c:pt idx="3">
                  <c:v>-6595</c:v>
                </c:pt>
                <c:pt idx="4">
                  <c:v>-6472</c:v>
                </c:pt>
                <c:pt idx="5">
                  <c:v>-6258</c:v>
                </c:pt>
                <c:pt idx="6">
                  <c:v>-6228</c:v>
                </c:pt>
                <c:pt idx="7">
                  <c:v>-6158</c:v>
                </c:pt>
                <c:pt idx="8">
                  <c:v>-6027</c:v>
                </c:pt>
                <c:pt idx="9">
                  <c:v>-5665</c:v>
                </c:pt>
                <c:pt idx="10">
                  <c:v>-5663</c:v>
                </c:pt>
                <c:pt idx="11">
                  <c:v>-5533</c:v>
                </c:pt>
                <c:pt idx="12">
                  <c:v>-5076</c:v>
                </c:pt>
                <c:pt idx="13">
                  <c:v>0</c:v>
                </c:pt>
                <c:pt idx="14">
                  <c:v>1562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637-49CA-876E-270DC961C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5772480"/>
        <c:axId val="1"/>
      </c:scatterChart>
      <c:valAx>
        <c:axId val="645772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0361445783132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0481927710843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5772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168674698795183"/>
          <c:w val="0.7142857142857143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18</xdr:row>
      <xdr:rowOff>76200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DB0D848-753D-1D9F-3489-85DADABD2B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0" sqref="E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95</v>
      </c>
      <c r="F1" s="22" t="s">
        <v>49</v>
      </c>
      <c r="G1" s="6">
        <v>6.4308399999999999</v>
      </c>
      <c r="H1" s="7">
        <v>-1.4642999999999999</v>
      </c>
      <c r="I1" s="8">
        <v>52501.33</v>
      </c>
      <c r="J1" s="8">
        <v>3.131014</v>
      </c>
      <c r="K1" s="5" t="s">
        <v>50</v>
      </c>
      <c r="L1" s="7"/>
      <c r="M1" s="8">
        <v>52501.366569588019</v>
      </c>
      <c r="N1" s="8">
        <v>3.1310178265712989</v>
      </c>
      <c r="O1" s="9" t="s">
        <v>50</v>
      </c>
    </row>
    <row r="2" spans="1:15" s="23" customFormat="1" ht="12.95" customHeight="1" x14ac:dyDescent="0.2">
      <c r="A2" s="23" t="s">
        <v>24</v>
      </c>
      <c r="B2" s="23" t="s">
        <v>50</v>
      </c>
      <c r="C2" s="24"/>
      <c r="D2" s="25"/>
    </row>
    <row r="3" spans="1:15" s="23" customFormat="1" ht="12.95" customHeight="1" thickBot="1" x14ac:dyDescent="0.25"/>
    <row r="4" spans="1:15" s="23" customFormat="1" ht="12.95" customHeight="1" thickTop="1" thickBot="1" x14ac:dyDescent="0.25">
      <c r="A4" s="26" t="s">
        <v>1</v>
      </c>
      <c r="C4" s="27">
        <v>33220.576000000001</v>
      </c>
      <c r="D4" s="28">
        <v>3.1310574</v>
      </c>
    </row>
    <row r="5" spans="1:15" s="23" customFormat="1" ht="12.95" customHeight="1" thickTop="1" x14ac:dyDescent="0.2">
      <c r="A5" s="29" t="s">
        <v>29</v>
      </c>
      <c r="C5" s="30">
        <v>-9.5</v>
      </c>
      <c r="D5" s="23" t="s">
        <v>30</v>
      </c>
    </row>
    <row r="6" spans="1:15" s="23" customFormat="1" ht="12.95" customHeight="1" x14ac:dyDescent="0.2">
      <c r="A6" s="26" t="s">
        <v>2</v>
      </c>
    </row>
    <row r="7" spans="1:15" s="23" customFormat="1" ht="12.95" customHeight="1" x14ac:dyDescent="0.2">
      <c r="A7" s="23" t="s">
        <v>3</v>
      </c>
      <c r="C7" s="56">
        <v>52501.366569588019</v>
      </c>
      <c r="D7" s="32" t="s">
        <v>51</v>
      </c>
    </row>
    <row r="8" spans="1:15" s="23" customFormat="1" ht="12.95" customHeight="1" x14ac:dyDescent="0.2">
      <c r="A8" s="23" t="s">
        <v>4</v>
      </c>
      <c r="C8" s="56">
        <v>3.1310178265712989</v>
      </c>
      <c r="D8" s="32" t="s">
        <v>51</v>
      </c>
    </row>
    <row r="9" spans="1:15" s="23" customFormat="1" ht="12.95" customHeight="1" x14ac:dyDescent="0.2">
      <c r="A9" s="33" t="s">
        <v>33</v>
      </c>
      <c r="C9" s="34">
        <v>21</v>
      </c>
      <c r="D9" s="35" t="str">
        <f>"F"&amp;C9</f>
        <v>F21</v>
      </c>
      <c r="E9" s="36" t="str">
        <f>"G"&amp;C9</f>
        <v>G21</v>
      </c>
    </row>
    <row r="10" spans="1:15" s="23" customFormat="1" ht="12.95" customHeight="1" thickBot="1" x14ac:dyDescent="0.25">
      <c r="C10" s="37" t="s">
        <v>20</v>
      </c>
      <c r="D10" s="37" t="s">
        <v>21</v>
      </c>
    </row>
    <row r="11" spans="1:15" s="23" customFormat="1" ht="12.95" customHeight="1" x14ac:dyDescent="0.2">
      <c r="A11" s="23" t="s">
        <v>16</v>
      </c>
      <c r="C11" s="36">
        <f ca="1">INTERCEPT(INDIRECT($E$9):G992,INDIRECT($D$9):F992)</f>
        <v>-1.8450700144748249E-2</v>
      </c>
      <c r="D11" s="25"/>
    </row>
    <row r="12" spans="1:15" s="23" customFormat="1" ht="12.95" customHeight="1" x14ac:dyDescent="0.2">
      <c r="A12" s="23" t="s">
        <v>17</v>
      </c>
      <c r="C12" s="36">
        <f ca="1">SLOPE(INDIRECT($E$9):G992,INDIRECT($D$9):F992)</f>
        <v>-2.9622197304730188E-6</v>
      </c>
      <c r="D12" s="25"/>
    </row>
    <row r="13" spans="1:15" s="23" customFormat="1" ht="12.95" customHeight="1" x14ac:dyDescent="0.2">
      <c r="A13" s="23" t="s">
        <v>19</v>
      </c>
      <c r="C13" s="25" t="s">
        <v>14</v>
      </c>
    </row>
    <row r="14" spans="1:15" s="23" customFormat="1" ht="12.95" customHeight="1" x14ac:dyDescent="0.2"/>
    <row r="15" spans="1:15" s="23" customFormat="1" ht="12.95" customHeight="1" x14ac:dyDescent="0.2">
      <c r="A15" s="38" t="s">
        <v>18</v>
      </c>
      <c r="C15" s="39">
        <f ca="1">(C7+C11)+(C8+C12)*INT(MAX(F21:F3533))</f>
        <v>57391.99333700502</v>
      </c>
      <c r="E15" s="40" t="s">
        <v>35</v>
      </c>
      <c r="F15" s="41">
        <v>1</v>
      </c>
    </row>
    <row r="16" spans="1:15" s="23" customFormat="1" ht="12.95" customHeight="1" x14ac:dyDescent="0.2">
      <c r="A16" s="26" t="s">
        <v>5</v>
      </c>
      <c r="C16" s="42">
        <f ca="1">+C8+C12</f>
        <v>3.1310148643515685</v>
      </c>
      <c r="E16" s="40" t="s">
        <v>31</v>
      </c>
      <c r="F16" s="42">
        <f ca="1">NOW()+15018.5+$C$5/24</f>
        <v>60360.79697974537</v>
      </c>
    </row>
    <row r="17" spans="1:21" s="23" customFormat="1" ht="12.95" customHeight="1" thickBot="1" x14ac:dyDescent="0.25">
      <c r="A17" s="40" t="s">
        <v>28</v>
      </c>
      <c r="C17" s="23">
        <f>COUNT(C21:C2191)</f>
        <v>15</v>
      </c>
      <c r="E17" s="40" t="s">
        <v>36</v>
      </c>
      <c r="F17" s="43">
        <f ca="1">ROUND(2*(F16-$C$7)/$C$8,0)/2+F15</f>
        <v>2511</v>
      </c>
    </row>
    <row r="18" spans="1:21" s="23" customFormat="1" ht="12.95" customHeight="1" thickTop="1" thickBot="1" x14ac:dyDescent="0.25">
      <c r="A18" s="26" t="s">
        <v>6</v>
      </c>
      <c r="C18" s="44">
        <f ca="1">+C15</f>
        <v>57391.99333700502</v>
      </c>
      <c r="D18" s="45">
        <f ca="1">+C16</f>
        <v>3.1310148643515685</v>
      </c>
      <c r="E18" s="40" t="s">
        <v>37</v>
      </c>
      <c r="F18" s="36">
        <f ca="1">ROUND(2*(F16-$C$15)/$C$16,0)/2+F15</f>
        <v>949</v>
      </c>
    </row>
    <row r="19" spans="1:21" s="23" customFormat="1" ht="12.95" customHeight="1" thickTop="1" x14ac:dyDescent="0.2">
      <c r="E19" s="40" t="s">
        <v>32</v>
      </c>
      <c r="F19" s="46">
        <f ca="1">+$C$15+$C$16*F18-15018.5-$C$5/24</f>
        <v>45345.222276607994</v>
      </c>
    </row>
    <row r="20" spans="1:21" s="23" customFormat="1" ht="12.95" customHeight="1" thickBot="1" x14ac:dyDescent="0.25">
      <c r="A20" s="37" t="s">
        <v>7</v>
      </c>
      <c r="B20" s="37" t="s">
        <v>8</v>
      </c>
      <c r="C20" s="37" t="s">
        <v>9</v>
      </c>
      <c r="D20" s="37" t="s">
        <v>13</v>
      </c>
      <c r="E20" s="37" t="s">
        <v>10</v>
      </c>
      <c r="F20" s="37" t="s">
        <v>11</v>
      </c>
      <c r="G20" s="37" t="s">
        <v>12</v>
      </c>
      <c r="H20" s="47" t="s">
        <v>38</v>
      </c>
      <c r="I20" s="47" t="s">
        <v>39</v>
      </c>
      <c r="J20" s="47" t="s">
        <v>40</v>
      </c>
      <c r="K20" s="47" t="s">
        <v>41</v>
      </c>
      <c r="L20" s="47" t="s">
        <v>25</v>
      </c>
      <c r="M20" s="47" t="s">
        <v>26</v>
      </c>
      <c r="N20" s="47" t="s">
        <v>27</v>
      </c>
      <c r="O20" s="47" t="s">
        <v>23</v>
      </c>
      <c r="P20" s="48" t="s">
        <v>22</v>
      </c>
      <c r="Q20" s="37" t="s">
        <v>15</v>
      </c>
      <c r="U20" s="49" t="s">
        <v>34</v>
      </c>
    </row>
    <row r="21" spans="1:21" s="23" customFormat="1" ht="12.95" customHeight="1" x14ac:dyDescent="0.2">
      <c r="A21" s="50" t="s">
        <v>57</v>
      </c>
      <c r="B21" s="51" t="s">
        <v>94</v>
      </c>
      <c r="C21" s="52">
        <v>29250.395</v>
      </c>
      <c r="D21" s="31"/>
      <c r="E21" s="23">
        <f t="shared" ref="E21:E34" si="0">+(C21-C$7)/C$8</f>
        <v>-7426.0106002173707</v>
      </c>
      <c r="F21" s="23">
        <f t="shared" ref="F21:F35" si="1">ROUND(2*E21,0)/2</f>
        <v>-7426</v>
      </c>
      <c r="G21" s="23">
        <f t="shared" ref="G21:G34" si="2">+C21-(C$7+F21*C$8)</f>
        <v>-3.3189469551871298E-2</v>
      </c>
      <c r="H21" s="23">
        <f t="shared" ref="H21:H34" si="3">+G21</f>
        <v>-3.3189469551871298E-2</v>
      </c>
      <c r="O21" s="23">
        <f t="shared" ref="O21:O34" ca="1" si="4">+C$11+C$12*$F21</f>
        <v>3.5467435737443903E-3</v>
      </c>
      <c r="Q21" s="53">
        <f t="shared" ref="Q21:Q34" si="5">+C21-15018.5</f>
        <v>14231.895</v>
      </c>
    </row>
    <row r="22" spans="1:21" s="23" customFormat="1" ht="12.95" customHeight="1" x14ac:dyDescent="0.2">
      <c r="A22" s="50" t="s">
        <v>57</v>
      </c>
      <c r="B22" s="51" t="s">
        <v>94</v>
      </c>
      <c r="C22" s="52">
        <v>29344.294999999998</v>
      </c>
      <c r="D22" s="31"/>
      <c r="E22" s="23">
        <f t="shared" si="0"/>
        <v>-7396.0203525723018</v>
      </c>
      <c r="F22" s="23">
        <f t="shared" si="1"/>
        <v>-7396</v>
      </c>
      <c r="G22" s="23">
        <f t="shared" si="2"/>
        <v>-6.3724266692588571E-2</v>
      </c>
      <c r="H22" s="23">
        <f t="shared" si="3"/>
        <v>-6.3724266692588571E-2</v>
      </c>
      <c r="O22" s="23">
        <f t="shared" ca="1" si="4"/>
        <v>3.4578769818301991E-3</v>
      </c>
      <c r="Q22" s="53">
        <f t="shared" si="5"/>
        <v>14325.794999999998</v>
      </c>
    </row>
    <row r="23" spans="1:21" s="23" customFormat="1" ht="12.95" customHeight="1" x14ac:dyDescent="0.2">
      <c r="A23" s="50" t="s">
        <v>57</v>
      </c>
      <c r="B23" s="51" t="s">
        <v>94</v>
      </c>
      <c r="C23" s="52">
        <v>30731.395</v>
      </c>
      <c r="D23" s="31"/>
      <c r="E23" s="23">
        <f t="shared" si="0"/>
        <v>-6953.0014760177146</v>
      </c>
      <c r="F23" s="23">
        <f t="shared" si="1"/>
        <v>-6953</v>
      </c>
      <c r="G23" s="23">
        <f t="shared" si="2"/>
        <v>-4.6214377762225922E-3</v>
      </c>
      <c r="H23" s="23">
        <f t="shared" si="3"/>
        <v>-4.6214377762225922E-3</v>
      </c>
      <c r="O23" s="23">
        <f t="shared" ca="1" si="4"/>
        <v>2.1456136412306495E-3</v>
      </c>
      <c r="Q23" s="53">
        <f t="shared" si="5"/>
        <v>15712.895</v>
      </c>
    </row>
    <row r="24" spans="1:21" s="23" customFormat="1" ht="12.95" customHeight="1" x14ac:dyDescent="0.2">
      <c r="A24" s="50" t="s">
        <v>57</v>
      </c>
      <c r="B24" s="51" t="s">
        <v>94</v>
      </c>
      <c r="C24" s="52">
        <v>31852.365000000002</v>
      </c>
      <c r="D24" s="31"/>
      <c r="E24" s="23">
        <f t="shared" si="0"/>
        <v>-6594.9805185875402</v>
      </c>
      <c r="F24" s="23">
        <f t="shared" si="1"/>
        <v>-6595</v>
      </c>
      <c r="G24" s="23">
        <f t="shared" si="2"/>
        <v>6.0996649699518457E-2</v>
      </c>
      <c r="H24" s="23">
        <f t="shared" si="3"/>
        <v>6.0996649699518457E-2</v>
      </c>
      <c r="O24" s="23">
        <f t="shared" ca="1" si="4"/>
        <v>1.0851389777213095E-3</v>
      </c>
      <c r="Q24" s="53">
        <f t="shared" si="5"/>
        <v>16833.865000000002</v>
      </c>
    </row>
    <row r="25" spans="1:21" s="23" customFormat="1" ht="12.95" customHeight="1" x14ac:dyDescent="0.2">
      <c r="A25" s="50" t="s">
        <v>57</v>
      </c>
      <c r="B25" s="51" t="s">
        <v>94</v>
      </c>
      <c r="C25" s="52">
        <v>32237.439999999999</v>
      </c>
      <c r="D25" s="31"/>
      <c r="E25" s="23">
        <f t="shared" si="0"/>
        <v>-6471.9933555212465</v>
      </c>
      <c r="F25" s="23">
        <f t="shared" si="1"/>
        <v>-6472</v>
      </c>
      <c r="G25" s="23">
        <f t="shared" si="2"/>
        <v>2.0803981427889084E-2</v>
      </c>
      <c r="H25" s="23">
        <f t="shared" si="3"/>
        <v>2.0803981427889084E-2</v>
      </c>
      <c r="O25" s="23">
        <f t="shared" ca="1" si="4"/>
        <v>7.2078595087312833E-4</v>
      </c>
      <c r="Q25" s="53">
        <f t="shared" si="5"/>
        <v>17218.939999999999</v>
      </c>
    </row>
    <row r="26" spans="1:21" s="23" customFormat="1" ht="12.95" customHeight="1" x14ac:dyDescent="0.2">
      <c r="A26" s="50" t="s">
        <v>57</v>
      </c>
      <c r="B26" s="51" t="s">
        <v>94</v>
      </c>
      <c r="C26" s="52">
        <v>32907.425000000003</v>
      </c>
      <c r="D26" s="31"/>
      <c r="E26" s="23">
        <f t="shared" si="0"/>
        <v>-6258.0102238015243</v>
      </c>
      <c r="F26" s="23">
        <f t="shared" si="1"/>
        <v>-6258</v>
      </c>
      <c r="G26" s="23">
        <f t="shared" si="2"/>
        <v>-3.2010904826165643E-2</v>
      </c>
      <c r="H26" s="23">
        <f t="shared" si="3"/>
        <v>-3.2010904826165643E-2</v>
      </c>
      <c r="O26" s="23">
        <f t="shared" ca="1" si="4"/>
        <v>8.6870928551901344E-5</v>
      </c>
      <c r="Q26" s="53">
        <f t="shared" si="5"/>
        <v>17888.925000000003</v>
      </c>
    </row>
    <row r="27" spans="1:21" s="23" customFormat="1" ht="12.95" customHeight="1" x14ac:dyDescent="0.2">
      <c r="A27" s="50" t="s">
        <v>57</v>
      </c>
      <c r="B27" s="51" t="s">
        <v>94</v>
      </c>
      <c r="C27" s="52">
        <v>33001.355000000003</v>
      </c>
      <c r="D27" s="31"/>
      <c r="E27" s="23">
        <f t="shared" si="0"/>
        <v>-6228.0103946076861</v>
      </c>
      <c r="F27" s="23">
        <f t="shared" si="1"/>
        <v>-6228</v>
      </c>
      <c r="G27" s="23">
        <f t="shared" si="2"/>
        <v>-3.2545701971685048E-2</v>
      </c>
      <c r="H27" s="23">
        <f t="shared" si="3"/>
        <v>-3.2545701971685048E-2</v>
      </c>
      <c r="O27" s="23">
        <f t="shared" ca="1" si="4"/>
        <v>-1.995663362286404E-6</v>
      </c>
      <c r="Q27" s="53">
        <f t="shared" si="5"/>
        <v>17982.855000000003</v>
      </c>
    </row>
    <row r="28" spans="1:21" s="23" customFormat="1" ht="12.95" customHeight="1" x14ac:dyDescent="0.2">
      <c r="A28" s="50" t="s">
        <v>57</v>
      </c>
      <c r="B28" s="51" t="s">
        <v>94</v>
      </c>
      <c r="C28" s="52">
        <v>33220.53</v>
      </c>
      <c r="D28" s="31"/>
      <c r="E28" s="23">
        <f t="shared" si="0"/>
        <v>-6158.0091962306051</v>
      </c>
      <c r="F28" s="23">
        <f t="shared" si="1"/>
        <v>-6158</v>
      </c>
      <c r="G28" s="23">
        <f t="shared" si="2"/>
        <v>-2.8793561956263147E-2</v>
      </c>
      <c r="H28" s="23">
        <f t="shared" si="3"/>
        <v>-2.8793561956263147E-2</v>
      </c>
      <c r="O28" s="23">
        <f t="shared" ca="1" si="4"/>
        <v>-2.093510444954004E-4</v>
      </c>
      <c r="Q28" s="53">
        <f t="shared" si="5"/>
        <v>18202.03</v>
      </c>
    </row>
    <row r="29" spans="1:21" s="23" customFormat="1" ht="12.95" customHeight="1" x14ac:dyDescent="0.2">
      <c r="A29" s="50" t="s">
        <v>57</v>
      </c>
      <c r="B29" s="51" t="s">
        <v>94</v>
      </c>
      <c r="C29" s="52">
        <v>33630.654999999999</v>
      </c>
      <c r="D29" s="31"/>
      <c r="E29" s="23">
        <f t="shared" si="0"/>
        <v>-6027.0214399427023</v>
      </c>
      <c r="F29" s="23">
        <f t="shared" si="1"/>
        <v>-6027</v>
      </c>
      <c r="G29" s="23">
        <f t="shared" si="2"/>
        <v>-6.7128842798410915E-2</v>
      </c>
      <c r="H29" s="23">
        <f t="shared" si="3"/>
        <v>-6.7128842798410915E-2</v>
      </c>
      <c r="O29" s="23">
        <f t="shared" ca="1" si="4"/>
        <v>-5.9740182918736548E-4</v>
      </c>
      <c r="Q29" s="53">
        <f t="shared" si="5"/>
        <v>18612.154999999999</v>
      </c>
    </row>
    <row r="30" spans="1:21" s="23" customFormat="1" ht="12.95" customHeight="1" x14ac:dyDescent="0.2">
      <c r="A30" s="50" t="s">
        <v>57</v>
      </c>
      <c r="B30" s="51" t="s">
        <v>94</v>
      </c>
      <c r="C30" s="52">
        <v>34764.25</v>
      </c>
      <c r="D30" s="31"/>
      <c r="E30" s="23">
        <f t="shared" si="0"/>
        <v>-5664.9682474058291</v>
      </c>
      <c r="F30" s="23">
        <f t="shared" si="1"/>
        <v>-5665</v>
      </c>
      <c r="G30" s="23">
        <f t="shared" si="2"/>
        <v>9.9417938385158777E-2</v>
      </c>
      <c r="H30" s="23">
        <f t="shared" si="3"/>
        <v>9.9417938385158777E-2</v>
      </c>
      <c r="O30" s="23">
        <f t="shared" ca="1" si="4"/>
        <v>-1.6697253716185974E-3</v>
      </c>
      <c r="Q30" s="53">
        <f t="shared" si="5"/>
        <v>19745.75</v>
      </c>
    </row>
    <row r="31" spans="1:21" s="23" customFormat="1" ht="12.95" customHeight="1" x14ac:dyDescent="0.2">
      <c r="A31" s="50" t="s">
        <v>57</v>
      </c>
      <c r="B31" s="51" t="s">
        <v>94</v>
      </c>
      <c r="C31" s="52">
        <v>34770.44</v>
      </c>
      <c r="D31" s="31"/>
      <c r="E31" s="23">
        <f t="shared" si="0"/>
        <v>-5662.9912545099496</v>
      </c>
      <c r="F31" s="23">
        <f t="shared" si="1"/>
        <v>-5663</v>
      </c>
      <c r="G31" s="23">
        <f t="shared" si="2"/>
        <v>2.7382285246858373E-2</v>
      </c>
      <c r="H31" s="23">
        <f t="shared" si="3"/>
        <v>2.7382285246858373E-2</v>
      </c>
      <c r="O31" s="23">
        <f t="shared" ca="1" si="4"/>
        <v>-1.6756498110795416E-3</v>
      </c>
      <c r="Q31" s="53">
        <f t="shared" si="5"/>
        <v>19751.940000000002</v>
      </c>
    </row>
    <row r="32" spans="1:21" s="23" customFormat="1" ht="12.95" customHeight="1" x14ac:dyDescent="0.2">
      <c r="A32" s="50" t="s">
        <v>57</v>
      </c>
      <c r="B32" s="51" t="s">
        <v>94</v>
      </c>
      <c r="C32" s="52">
        <v>35177.495000000003</v>
      </c>
      <c r="D32" s="31"/>
      <c r="E32" s="23">
        <f t="shared" si="0"/>
        <v>-5532.9840100460124</v>
      </c>
      <c r="F32" s="23">
        <f t="shared" si="1"/>
        <v>-5533</v>
      </c>
      <c r="G32" s="23">
        <f t="shared" si="2"/>
        <v>5.0064830975315999E-2</v>
      </c>
      <c r="H32" s="23">
        <f t="shared" si="3"/>
        <v>5.0064830975315999E-2</v>
      </c>
      <c r="O32" s="23">
        <f t="shared" ca="1" si="4"/>
        <v>-2.0607383760410346E-3</v>
      </c>
      <c r="Q32" s="53">
        <f t="shared" si="5"/>
        <v>20158.995000000003</v>
      </c>
    </row>
    <row r="33" spans="1:17" s="23" customFormat="1" ht="12.95" customHeight="1" x14ac:dyDescent="0.2">
      <c r="A33" s="50" t="s">
        <v>57</v>
      </c>
      <c r="B33" s="51" t="s">
        <v>94</v>
      </c>
      <c r="C33" s="52">
        <v>36608.36</v>
      </c>
      <c r="D33" s="31"/>
      <c r="E33" s="23">
        <f t="shared" si="0"/>
        <v>-5075.9872507631362</v>
      </c>
      <c r="F33" s="23">
        <f t="shared" si="1"/>
        <v>-5076</v>
      </c>
      <c r="G33" s="23">
        <f t="shared" si="2"/>
        <v>3.9918087895784993E-2</v>
      </c>
      <c r="H33" s="23">
        <f t="shared" si="3"/>
        <v>3.9918087895784993E-2</v>
      </c>
      <c r="O33" s="23">
        <f t="shared" ca="1" si="4"/>
        <v>-3.4144727928672059E-3</v>
      </c>
      <c r="Q33" s="53">
        <f t="shared" si="5"/>
        <v>21589.86</v>
      </c>
    </row>
    <row r="34" spans="1:17" s="23" customFormat="1" ht="12.95" customHeight="1" x14ac:dyDescent="0.2">
      <c r="A34" s="23" t="s">
        <v>51</v>
      </c>
      <c r="C34" s="31">
        <v>52501.33</v>
      </c>
      <c r="D34" s="31" t="s">
        <v>14</v>
      </c>
      <c r="E34" s="23">
        <f t="shared" si="0"/>
        <v>-1.1679776367593271E-2</v>
      </c>
      <c r="F34" s="23">
        <f t="shared" si="1"/>
        <v>0</v>
      </c>
      <c r="G34" s="23">
        <f t="shared" si="2"/>
        <v>-3.6569588017300703E-2</v>
      </c>
      <c r="H34" s="23">
        <f t="shared" si="3"/>
        <v>-3.6569588017300703E-2</v>
      </c>
      <c r="O34" s="23">
        <f t="shared" ca="1" si="4"/>
        <v>-1.8450700144748249E-2</v>
      </c>
      <c r="Q34" s="53">
        <f t="shared" si="5"/>
        <v>37482.83</v>
      </c>
    </row>
    <row r="35" spans="1:17" s="23" customFormat="1" ht="12.95" customHeight="1" x14ac:dyDescent="0.2">
      <c r="A35" s="54" t="s">
        <v>0</v>
      </c>
      <c r="B35" s="55" t="s">
        <v>94</v>
      </c>
      <c r="C35" s="54">
        <v>57391.976300000002</v>
      </c>
      <c r="D35" s="54" t="s">
        <v>96</v>
      </c>
      <c r="E35" s="23">
        <f>+(C35-C$7)/C$8</f>
        <v>1561.9871879706193</v>
      </c>
      <c r="F35" s="23">
        <f t="shared" si="1"/>
        <v>1562</v>
      </c>
      <c r="G35" s="23">
        <f>+C35-(C$7+F35*C$8)</f>
        <v>-4.0114692383212969E-2</v>
      </c>
      <c r="K35" s="23">
        <f>+G35</f>
        <v>-4.0114692383212969E-2</v>
      </c>
      <c r="O35" s="23">
        <f ca="1">+C$11+C$12*$F35</f>
        <v>-2.3077687363747105E-2</v>
      </c>
      <c r="Q35" s="53">
        <f>+C35-15018.5</f>
        <v>42373.476300000002</v>
      </c>
    </row>
    <row r="36" spans="1:17" s="23" customFormat="1" ht="12.95" customHeight="1" x14ac:dyDescent="0.2">
      <c r="C36" s="31"/>
      <c r="D36" s="31"/>
    </row>
    <row r="37" spans="1:17" s="23" customFormat="1" ht="12.95" customHeight="1" x14ac:dyDescent="0.2">
      <c r="C37" s="31"/>
      <c r="D37" s="31"/>
    </row>
    <row r="38" spans="1:17" s="23" customFormat="1" ht="12.95" customHeight="1" x14ac:dyDescent="0.2">
      <c r="C38" s="31"/>
      <c r="D38" s="31"/>
    </row>
    <row r="39" spans="1:17" s="23" customFormat="1" ht="12.95" customHeight="1" x14ac:dyDescent="0.2">
      <c r="C39" s="31"/>
      <c r="D39" s="31"/>
    </row>
    <row r="40" spans="1:17" s="23" customFormat="1" ht="12.95" customHeight="1" x14ac:dyDescent="0.2">
      <c r="C40" s="31"/>
      <c r="D40" s="31"/>
    </row>
    <row r="41" spans="1:17" s="23" customFormat="1" ht="12.95" customHeight="1" x14ac:dyDescent="0.2">
      <c r="C41" s="31"/>
      <c r="D41" s="31"/>
    </row>
    <row r="42" spans="1:17" s="23" customFormat="1" ht="12.95" customHeight="1" x14ac:dyDescent="0.2">
      <c r="C42" s="31"/>
      <c r="D42" s="31"/>
    </row>
    <row r="43" spans="1:17" s="23" customFormat="1" ht="12.95" customHeight="1" x14ac:dyDescent="0.2">
      <c r="C43" s="31"/>
      <c r="D43" s="31"/>
    </row>
    <row r="44" spans="1:17" s="23" customFormat="1" ht="12.95" customHeight="1" x14ac:dyDescent="0.2">
      <c r="C44" s="31"/>
      <c r="D44" s="31"/>
    </row>
    <row r="45" spans="1:17" s="23" customFormat="1" ht="12.95" customHeight="1" x14ac:dyDescent="0.2">
      <c r="C45" s="31"/>
      <c r="D45" s="31"/>
    </row>
    <row r="46" spans="1:17" s="23" customFormat="1" ht="12.95" customHeight="1" x14ac:dyDescent="0.2">
      <c r="C46" s="31"/>
      <c r="D46" s="31"/>
    </row>
    <row r="47" spans="1:17" s="23" customFormat="1" ht="12.95" customHeight="1" x14ac:dyDescent="0.2">
      <c r="C47" s="31"/>
      <c r="D47" s="31"/>
    </row>
    <row r="48" spans="1:17" s="23" customFormat="1" ht="12.95" customHeight="1" x14ac:dyDescent="0.2">
      <c r="C48" s="31"/>
      <c r="D48" s="31"/>
    </row>
    <row r="49" spans="3:4" s="23" customFormat="1" ht="12.95" customHeight="1" x14ac:dyDescent="0.2">
      <c r="C49" s="31"/>
      <c r="D49" s="31"/>
    </row>
    <row r="50" spans="3:4" s="23" customFormat="1" ht="12.95" customHeight="1" x14ac:dyDescent="0.2">
      <c r="C50" s="31"/>
      <c r="D50" s="31"/>
    </row>
    <row r="51" spans="3:4" s="23" customFormat="1" ht="12.95" customHeight="1" x14ac:dyDescent="0.2">
      <c r="C51" s="31"/>
      <c r="D51" s="31"/>
    </row>
    <row r="52" spans="3:4" s="23" customFormat="1" ht="12.95" customHeight="1" x14ac:dyDescent="0.2">
      <c r="C52" s="31"/>
      <c r="D52" s="31"/>
    </row>
    <row r="53" spans="3:4" s="23" customFormat="1" ht="12.95" customHeight="1" x14ac:dyDescent="0.2">
      <c r="C53" s="31"/>
      <c r="D53" s="31"/>
    </row>
    <row r="54" spans="3:4" s="23" customFormat="1" ht="12.95" customHeight="1" x14ac:dyDescent="0.2">
      <c r="C54" s="31"/>
      <c r="D54" s="31"/>
    </row>
    <row r="55" spans="3:4" s="23" customFormat="1" ht="12.95" customHeight="1" x14ac:dyDescent="0.2">
      <c r="C55" s="31"/>
      <c r="D55" s="31"/>
    </row>
    <row r="56" spans="3:4" s="23" customFormat="1" ht="12.95" customHeight="1" x14ac:dyDescent="0.2">
      <c r="C56" s="31"/>
      <c r="D56" s="31"/>
    </row>
    <row r="57" spans="3:4" s="23" customFormat="1" ht="12.95" customHeight="1" x14ac:dyDescent="0.2">
      <c r="C57" s="31"/>
      <c r="D57" s="31"/>
    </row>
    <row r="58" spans="3:4" s="23" customFormat="1" ht="12.95" customHeight="1" x14ac:dyDescent="0.2">
      <c r="C58" s="31"/>
      <c r="D58" s="31"/>
    </row>
    <row r="59" spans="3:4" s="23" customFormat="1" ht="12.95" customHeight="1" x14ac:dyDescent="0.2">
      <c r="C59" s="31"/>
      <c r="D59" s="31"/>
    </row>
    <row r="60" spans="3:4" s="23" customFormat="1" ht="12.95" customHeight="1" x14ac:dyDescent="0.2">
      <c r="C60" s="31"/>
      <c r="D60" s="31"/>
    </row>
    <row r="61" spans="3:4" s="23" customFormat="1" ht="12.95" customHeight="1" x14ac:dyDescent="0.2">
      <c r="C61" s="31"/>
      <c r="D61" s="31"/>
    </row>
    <row r="62" spans="3:4" s="23" customFormat="1" ht="12.95" customHeight="1" x14ac:dyDescent="0.2">
      <c r="C62" s="31"/>
      <c r="D62" s="31"/>
    </row>
    <row r="63" spans="3:4" s="23" customFormat="1" ht="12.95" customHeight="1" x14ac:dyDescent="0.2">
      <c r="C63" s="31"/>
      <c r="D63" s="31"/>
    </row>
    <row r="64" spans="3:4" s="23" customFormat="1" ht="12.95" customHeight="1" x14ac:dyDescent="0.2">
      <c r="C64" s="31"/>
      <c r="D64" s="31"/>
    </row>
    <row r="65" spans="3:4" s="23" customFormat="1" ht="12.95" customHeight="1" x14ac:dyDescent="0.2">
      <c r="C65" s="31"/>
      <c r="D65" s="31"/>
    </row>
    <row r="66" spans="3:4" s="23" customFormat="1" ht="12.95" customHeight="1" x14ac:dyDescent="0.2">
      <c r="C66" s="31"/>
      <c r="D66" s="31"/>
    </row>
    <row r="67" spans="3:4" s="23" customFormat="1" ht="12.95" customHeight="1" x14ac:dyDescent="0.2">
      <c r="C67" s="31"/>
      <c r="D67" s="31"/>
    </row>
    <row r="68" spans="3:4" s="23" customFormat="1" ht="12.95" customHeight="1" x14ac:dyDescent="0.2">
      <c r="C68" s="31"/>
      <c r="D68" s="31"/>
    </row>
    <row r="69" spans="3:4" s="23" customFormat="1" ht="12.95" customHeight="1" x14ac:dyDescent="0.2">
      <c r="C69" s="31"/>
      <c r="D69" s="31"/>
    </row>
    <row r="70" spans="3:4" s="23" customFormat="1" ht="12.95" customHeight="1" x14ac:dyDescent="0.2">
      <c r="C70" s="31"/>
      <c r="D70" s="31"/>
    </row>
    <row r="71" spans="3:4" s="23" customFormat="1" ht="12.95" customHeight="1" x14ac:dyDescent="0.2">
      <c r="C71" s="31"/>
      <c r="D71" s="31"/>
    </row>
    <row r="72" spans="3:4" s="23" customFormat="1" ht="12.95" customHeight="1" x14ac:dyDescent="0.2">
      <c r="C72" s="31"/>
      <c r="D72" s="31"/>
    </row>
    <row r="73" spans="3:4" s="23" customFormat="1" ht="12.95" customHeight="1" x14ac:dyDescent="0.2">
      <c r="C73" s="31"/>
      <c r="D73" s="31"/>
    </row>
    <row r="74" spans="3:4" s="23" customFormat="1" ht="12.95" customHeight="1" x14ac:dyDescent="0.2">
      <c r="C74" s="31"/>
      <c r="D74" s="31"/>
    </row>
    <row r="75" spans="3:4" s="23" customFormat="1" ht="12.95" customHeight="1" x14ac:dyDescent="0.2">
      <c r="C75" s="31"/>
      <c r="D75" s="31"/>
    </row>
    <row r="76" spans="3:4" s="23" customFormat="1" ht="12.95" customHeight="1" x14ac:dyDescent="0.2">
      <c r="C76" s="31"/>
      <c r="D76" s="31"/>
    </row>
    <row r="77" spans="3:4" s="23" customFormat="1" ht="12.95" customHeight="1" x14ac:dyDescent="0.2">
      <c r="C77" s="31"/>
      <c r="D77" s="31"/>
    </row>
    <row r="78" spans="3:4" s="23" customFormat="1" ht="12.95" customHeight="1" x14ac:dyDescent="0.2">
      <c r="C78" s="31"/>
      <c r="D78" s="31"/>
    </row>
    <row r="79" spans="3:4" s="23" customFormat="1" ht="12.95" customHeight="1" x14ac:dyDescent="0.2">
      <c r="C79" s="31"/>
      <c r="D79" s="31"/>
    </row>
    <row r="80" spans="3:4" s="23" customFormat="1" ht="12.95" customHeight="1" x14ac:dyDescent="0.2">
      <c r="C80" s="31"/>
      <c r="D80" s="31"/>
    </row>
    <row r="81" spans="3:4" s="23" customFormat="1" ht="12.95" customHeight="1" x14ac:dyDescent="0.2">
      <c r="C81" s="31"/>
      <c r="D81" s="31"/>
    </row>
    <row r="82" spans="3:4" s="23" customFormat="1" ht="12.95" customHeight="1" x14ac:dyDescent="0.2">
      <c r="C82" s="31"/>
      <c r="D82" s="31"/>
    </row>
    <row r="83" spans="3:4" s="23" customFormat="1" ht="12.95" customHeight="1" x14ac:dyDescent="0.2">
      <c r="C83" s="31"/>
      <c r="D83" s="31"/>
    </row>
    <row r="84" spans="3:4" s="23" customFormat="1" ht="12.95" customHeight="1" x14ac:dyDescent="0.2">
      <c r="C84" s="31"/>
      <c r="D84" s="31"/>
    </row>
    <row r="85" spans="3:4" s="23" customFormat="1" ht="12.95" customHeight="1" x14ac:dyDescent="0.2">
      <c r="C85" s="31"/>
      <c r="D85" s="31"/>
    </row>
    <row r="86" spans="3:4" s="23" customFormat="1" ht="12.95" customHeight="1" x14ac:dyDescent="0.2">
      <c r="C86" s="31"/>
      <c r="D86" s="31"/>
    </row>
    <row r="87" spans="3:4" s="23" customFormat="1" ht="12.95" customHeight="1" x14ac:dyDescent="0.2">
      <c r="C87" s="31"/>
      <c r="D87" s="31"/>
    </row>
    <row r="88" spans="3:4" s="23" customFormat="1" ht="12.95" customHeight="1" x14ac:dyDescent="0.2">
      <c r="C88" s="31"/>
      <c r="D88" s="31"/>
    </row>
    <row r="89" spans="3:4" s="23" customFormat="1" ht="12.95" customHeight="1" x14ac:dyDescent="0.2">
      <c r="C89" s="31"/>
      <c r="D89" s="31"/>
    </row>
    <row r="90" spans="3:4" s="23" customFormat="1" ht="12.95" customHeight="1" x14ac:dyDescent="0.2">
      <c r="C90" s="31"/>
      <c r="D90" s="31"/>
    </row>
    <row r="91" spans="3:4" s="23" customFormat="1" ht="12.95" customHeight="1" x14ac:dyDescent="0.2">
      <c r="C91" s="31"/>
      <c r="D91" s="31"/>
    </row>
    <row r="92" spans="3:4" s="23" customFormat="1" ht="12.95" customHeight="1" x14ac:dyDescent="0.2">
      <c r="C92" s="31"/>
      <c r="D92" s="31"/>
    </row>
    <row r="93" spans="3:4" s="23" customFormat="1" ht="12.95" customHeight="1" x14ac:dyDescent="0.2">
      <c r="C93" s="31"/>
      <c r="D93" s="31"/>
    </row>
    <row r="94" spans="3:4" s="23" customFormat="1" ht="12.95" customHeight="1" x14ac:dyDescent="0.2">
      <c r="C94" s="31"/>
      <c r="D94" s="31"/>
    </row>
    <row r="95" spans="3:4" s="23" customFormat="1" ht="12.95" customHeight="1" x14ac:dyDescent="0.2">
      <c r="C95" s="31"/>
      <c r="D95" s="31"/>
    </row>
    <row r="96" spans="3:4" s="23" customFormat="1" ht="12.95" customHeight="1" x14ac:dyDescent="0.2">
      <c r="C96" s="31"/>
      <c r="D96" s="31"/>
    </row>
    <row r="97" spans="3:4" s="23" customFormat="1" ht="12.95" customHeight="1" x14ac:dyDescent="0.2">
      <c r="C97" s="31"/>
      <c r="D97" s="31"/>
    </row>
    <row r="98" spans="3:4" s="23" customFormat="1" ht="12.95" customHeight="1" x14ac:dyDescent="0.2">
      <c r="C98" s="31"/>
      <c r="D98" s="31"/>
    </row>
    <row r="99" spans="3:4" s="23" customFormat="1" ht="12.95" customHeight="1" x14ac:dyDescent="0.2">
      <c r="C99" s="31"/>
      <c r="D99" s="31"/>
    </row>
    <row r="100" spans="3:4" s="23" customFormat="1" ht="12.95" customHeight="1" x14ac:dyDescent="0.2">
      <c r="C100" s="31"/>
      <c r="D100" s="31"/>
    </row>
    <row r="101" spans="3:4" s="23" customFormat="1" ht="12.95" customHeight="1" x14ac:dyDescent="0.2">
      <c r="C101" s="31"/>
      <c r="D101" s="31"/>
    </row>
    <row r="102" spans="3:4" s="23" customFormat="1" ht="12.95" customHeight="1" x14ac:dyDescent="0.2">
      <c r="C102" s="31"/>
      <c r="D102" s="31"/>
    </row>
    <row r="103" spans="3:4" s="23" customFormat="1" ht="12.95" customHeight="1" x14ac:dyDescent="0.2">
      <c r="C103" s="31"/>
      <c r="D103" s="31"/>
    </row>
    <row r="104" spans="3:4" s="23" customFormat="1" ht="12.95" customHeight="1" x14ac:dyDescent="0.2">
      <c r="C104" s="31"/>
      <c r="D104" s="31"/>
    </row>
    <row r="105" spans="3:4" s="23" customFormat="1" ht="12.95" customHeight="1" x14ac:dyDescent="0.2">
      <c r="C105" s="31"/>
      <c r="D105" s="31"/>
    </row>
    <row r="106" spans="3:4" s="23" customFormat="1" ht="12.95" customHeight="1" x14ac:dyDescent="0.2">
      <c r="C106" s="31"/>
      <c r="D106" s="31"/>
    </row>
    <row r="107" spans="3:4" s="23" customFormat="1" ht="12.95" customHeight="1" x14ac:dyDescent="0.2">
      <c r="C107" s="31"/>
      <c r="D107" s="31"/>
    </row>
    <row r="108" spans="3:4" s="23" customFormat="1" ht="12.95" customHeight="1" x14ac:dyDescent="0.2">
      <c r="C108" s="31"/>
      <c r="D108" s="31"/>
    </row>
    <row r="109" spans="3:4" s="23" customFormat="1" ht="12.95" customHeight="1" x14ac:dyDescent="0.2">
      <c r="C109" s="31"/>
      <c r="D109" s="31"/>
    </row>
    <row r="110" spans="3:4" s="23" customFormat="1" ht="12.95" customHeight="1" x14ac:dyDescent="0.2">
      <c r="C110" s="31"/>
      <c r="D110" s="31"/>
    </row>
    <row r="111" spans="3:4" s="23" customFormat="1" ht="12.95" customHeight="1" x14ac:dyDescent="0.2">
      <c r="C111" s="31"/>
      <c r="D111" s="31"/>
    </row>
    <row r="112" spans="3:4" s="23" customFormat="1" ht="12.95" customHeight="1" x14ac:dyDescent="0.2">
      <c r="C112" s="31"/>
      <c r="D112" s="31"/>
    </row>
    <row r="113" spans="3:4" s="23" customFormat="1" ht="12.95" customHeight="1" x14ac:dyDescent="0.2">
      <c r="C113" s="31"/>
      <c r="D113" s="31"/>
    </row>
    <row r="114" spans="3:4" s="23" customFormat="1" ht="12.95" customHeight="1" x14ac:dyDescent="0.2">
      <c r="C114" s="31"/>
      <c r="D114" s="31"/>
    </row>
    <row r="115" spans="3:4" s="23" customFormat="1" ht="12.95" customHeight="1" x14ac:dyDescent="0.2">
      <c r="C115" s="31"/>
      <c r="D115" s="31"/>
    </row>
    <row r="116" spans="3:4" s="23" customFormat="1" ht="12.95" customHeight="1" x14ac:dyDescent="0.2">
      <c r="C116" s="31"/>
      <c r="D116" s="31"/>
    </row>
    <row r="117" spans="3:4" s="23" customFormat="1" ht="12.95" customHeight="1" x14ac:dyDescent="0.2">
      <c r="C117" s="31"/>
      <c r="D117" s="31"/>
    </row>
    <row r="118" spans="3:4" s="23" customFormat="1" ht="12.95" customHeight="1" x14ac:dyDescent="0.2">
      <c r="C118" s="31"/>
      <c r="D118" s="31"/>
    </row>
    <row r="119" spans="3:4" s="23" customFormat="1" ht="12.95" customHeight="1" x14ac:dyDescent="0.2">
      <c r="C119" s="31"/>
      <c r="D119" s="31"/>
    </row>
    <row r="120" spans="3:4" s="23" customFormat="1" ht="12.95" customHeight="1" x14ac:dyDescent="0.2">
      <c r="C120" s="31"/>
      <c r="D120" s="31"/>
    </row>
    <row r="121" spans="3:4" s="23" customFormat="1" ht="12.95" customHeight="1" x14ac:dyDescent="0.2">
      <c r="C121" s="31"/>
      <c r="D121" s="31"/>
    </row>
    <row r="122" spans="3:4" s="23" customFormat="1" ht="12.95" customHeight="1" x14ac:dyDescent="0.2">
      <c r="C122" s="31"/>
      <c r="D122" s="31"/>
    </row>
    <row r="123" spans="3:4" s="23" customFormat="1" ht="12.95" customHeight="1" x14ac:dyDescent="0.2">
      <c r="C123" s="31"/>
      <c r="D123" s="31"/>
    </row>
    <row r="124" spans="3:4" s="23" customFormat="1" ht="12.95" customHeight="1" x14ac:dyDescent="0.2">
      <c r="C124" s="31"/>
      <c r="D124" s="31"/>
    </row>
    <row r="125" spans="3:4" s="23" customFormat="1" ht="12.95" customHeight="1" x14ac:dyDescent="0.2">
      <c r="C125" s="31"/>
      <c r="D125" s="31"/>
    </row>
    <row r="126" spans="3:4" s="23" customFormat="1" ht="12.95" customHeight="1" x14ac:dyDescent="0.2">
      <c r="C126" s="31"/>
      <c r="D126" s="31"/>
    </row>
    <row r="127" spans="3:4" s="23" customFormat="1" ht="12.95" customHeight="1" x14ac:dyDescent="0.2">
      <c r="C127" s="31"/>
      <c r="D127" s="31"/>
    </row>
    <row r="128" spans="3:4" s="23" customFormat="1" ht="12.95" customHeight="1" x14ac:dyDescent="0.2">
      <c r="C128" s="31"/>
      <c r="D128" s="31"/>
    </row>
    <row r="129" spans="3:4" s="23" customFormat="1" ht="12.95" customHeight="1" x14ac:dyDescent="0.2">
      <c r="C129" s="31"/>
      <c r="D129" s="31"/>
    </row>
    <row r="130" spans="3:4" s="23" customFormat="1" ht="12.95" customHeight="1" x14ac:dyDescent="0.2">
      <c r="C130" s="31"/>
      <c r="D130" s="31"/>
    </row>
    <row r="131" spans="3:4" s="23" customFormat="1" ht="12.95" customHeight="1" x14ac:dyDescent="0.2">
      <c r="C131" s="31"/>
      <c r="D131" s="31"/>
    </row>
    <row r="132" spans="3:4" s="23" customFormat="1" ht="12.95" customHeight="1" x14ac:dyDescent="0.2">
      <c r="C132" s="31"/>
      <c r="D132" s="31"/>
    </row>
    <row r="133" spans="3:4" s="23" customFormat="1" ht="12.95" customHeight="1" x14ac:dyDescent="0.2">
      <c r="C133" s="31"/>
      <c r="D133" s="31"/>
    </row>
    <row r="134" spans="3:4" s="23" customFormat="1" ht="12.95" customHeight="1" x14ac:dyDescent="0.2">
      <c r="C134" s="31"/>
      <c r="D134" s="31"/>
    </row>
    <row r="135" spans="3:4" s="23" customFormat="1" ht="12.95" customHeight="1" x14ac:dyDescent="0.2">
      <c r="C135" s="31"/>
      <c r="D135" s="31"/>
    </row>
    <row r="136" spans="3:4" s="23" customFormat="1" ht="12.95" customHeight="1" x14ac:dyDescent="0.2">
      <c r="C136" s="31"/>
      <c r="D136" s="31"/>
    </row>
    <row r="137" spans="3:4" s="23" customFormat="1" ht="12.95" customHeight="1" x14ac:dyDescent="0.2">
      <c r="C137" s="31"/>
      <c r="D137" s="31"/>
    </row>
    <row r="138" spans="3:4" s="23" customFormat="1" ht="12.95" customHeight="1" x14ac:dyDescent="0.2">
      <c r="C138" s="31"/>
      <c r="D138" s="31"/>
    </row>
    <row r="139" spans="3:4" s="23" customFormat="1" ht="12.95" customHeight="1" x14ac:dyDescent="0.2">
      <c r="C139" s="31"/>
      <c r="D139" s="31"/>
    </row>
    <row r="140" spans="3:4" s="23" customFormat="1" ht="12.95" customHeight="1" x14ac:dyDescent="0.2">
      <c r="C140" s="31"/>
      <c r="D140" s="31"/>
    </row>
    <row r="141" spans="3:4" s="23" customFormat="1" ht="12.95" customHeight="1" x14ac:dyDescent="0.2">
      <c r="C141" s="31"/>
      <c r="D141" s="31"/>
    </row>
    <row r="142" spans="3:4" s="23" customFormat="1" ht="12.95" customHeight="1" x14ac:dyDescent="0.2">
      <c r="C142" s="31"/>
      <c r="D142" s="31"/>
    </row>
    <row r="143" spans="3:4" s="23" customFormat="1" ht="12.95" customHeight="1" x14ac:dyDescent="0.2">
      <c r="C143" s="31"/>
      <c r="D143" s="31"/>
    </row>
    <row r="144" spans="3:4" s="23" customFormat="1" ht="12.95" customHeight="1" x14ac:dyDescent="0.2">
      <c r="C144" s="31"/>
      <c r="D144" s="31"/>
    </row>
    <row r="145" spans="3:4" s="23" customFormat="1" ht="12.95" customHeight="1" x14ac:dyDescent="0.2">
      <c r="C145" s="31"/>
      <c r="D145" s="31"/>
    </row>
    <row r="146" spans="3:4" s="23" customFormat="1" ht="12.95" customHeight="1" x14ac:dyDescent="0.2">
      <c r="C146" s="31"/>
      <c r="D146" s="31"/>
    </row>
    <row r="147" spans="3:4" s="23" customFormat="1" ht="12.95" customHeight="1" x14ac:dyDescent="0.2">
      <c r="C147" s="31"/>
      <c r="D147" s="31"/>
    </row>
    <row r="148" spans="3:4" s="23" customFormat="1" ht="12.95" customHeight="1" x14ac:dyDescent="0.2">
      <c r="C148" s="31"/>
      <c r="D148" s="31"/>
    </row>
    <row r="149" spans="3:4" s="23" customFormat="1" ht="12.95" customHeight="1" x14ac:dyDescent="0.2">
      <c r="C149" s="31"/>
      <c r="D149" s="31"/>
    </row>
    <row r="150" spans="3:4" s="23" customFormat="1" ht="12.95" customHeight="1" x14ac:dyDescent="0.2">
      <c r="C150" s="31"/>
      <c r="D150" s="31"/>
    </row>
    <row r="151" spans="3:4" s="23" customFormat="1" ht="12.95" customHeight="1" x14ac:dyDescent="0.2">
      <c r="C151" s="31"/>
      <c r="D151" s="31"/>
    </row>
    <row r="152" spans="3:4" s="23" customFormat="1" ht="12.95" customHeight="1" x14ac:dyDescent="0.2">
      <c r="C152" s="31"/>
      <c r="D152" s="31"/>
    </row>
    <row r="153" spans="3:4" s="23" customFormat="1" ht="12.95" customHeight="1" x14ac:dyDescent="0.2">
      <c r="C153" s="31"/>
      <c r="D153" s="31"/>
    </row>
    <row r="154" spans="3:4" s="23" customFormat="1" ht="12.95" customHeight="1" x14ac:dyDescent="0.2">
      <c r="C154" s="31"/>
      <c r="D154" s="31"/>
    </row>
    <row r="155" spans="3:4" s="23" customFormat="1" ht="12.95" customHeight="1" x14ac:dyDescent="0.2">
      <c r="C155" s="31"/>
      <c r="D155" s="31"/>
    </row>
    <row r="156" spans="3:4" s="23" customFormat="1" ht="12.95" customHeight="1" x14ac:dyDescent="0.2">
      <c r="C156" s="31"/>
      <c r="D156" s="31"/>
    </row>
    <row r="157" spans="3:4" s="23" customFormat="1" ht="12.95" customHeight="1" x14ac:dyDescent="0.2">
      <c r="C157" s="31"/>
      <c r="D157" s="31"/>
    </row>
    <row r="158" spans="3:4" s="23" customFormat="1" ht="12.95" customHeight="1" x14ac:dyDescent="0.2">
      <c r="C158" s="31"/>
      <c r="D158" s="31"/>
    </row>
    <row r="159" spans="3:4" s="23" customFormat="1" ht="12.95" customHeight="1" x14ac:dyDescent="0.2">
      <c r="C159" s="31"/>
      <c r="D159" s="31"/>
    </row>
    <row r="160" spans="3:4" s="23" customFormat="1" ht="12.95" customHeight="1" x14ac:dyDescent="0.2">
      <c r="C160" s="31"/>
      <c r="D160" s="31"/>
    </row>
    <row r="161" spans="3:4" s="23" customFormat="1" ht="12.95" customHeight="1" x14ac:dyDescent="0.2">
      <c r="C161" s="31"/>
      <c r="D161" s="31"/>
    </row>
    <row r="162" spans="3:4" s="23" customFormat="1" ht="12.95" customHeight="1" x14ac:dyDescent="0.2">
      <c r="C162" s="31"/>
      <c r="D162" s="31"/>
    </row>
    <row r="163" spans="3:4" s="23" customFormat="1" ht="12.95" customHeight="1" x14ac:dyDescent="0.2">
      <c r="C163" s="31"/>
      <c r="D163" s="31"/>
    </row>
    <row r="164" spans="3:4" s="23" customFormat="1" ht="12.95" customHeight="1" x14ac:dyDescent="0.2">
      <c r="C164" s="31"/>
      <c r="D164" s="31"/>
    </row>
    <row r="165" spans="3:4" s="23" customFormat="1" ht="12.95" customHeight="1" x14ac:dyDescent="0.2">
      <c r="C165" s="31"/>
      <c r="D165" s="31"/>
    </row>
    <row r="166" spans="3:4" s="23" customFormat="1" ht="12.95" customHeight="1" x14ac:dyDescent="0.2">
      <c r="C166" s="31"/>
      <c r="D166" s="31"/>
    </row>
    <row r="167" spans="3:4" s="23" customFormat="1" ht="12.95" customHeight="1" x14ac:dyDescent="0.2">
      <c r="C167" s="31"/>
      <c r="D167" s="31"/>
    </row>
    <row r="168" spans="3:4" s="23" customFormat="1" ht="12.95" customHeight="1" x14ac:dyDescent="0.2">
      <c r="C168" s="31"/>
      <c r="D168" s="31"/>
    </row>
    <row r="169" spans="3:4" s="23" customFormat="1" ht="12.95" customHeight="1" x14ac:dyDescent="0.2">
      <c r="C169" s="31"/>
      <c r="D169" s="31"/>
    </row>
    <row r="170" spans="3:4" s="23" customFormat="1" ht="12.95" customHeight="1" x14ac:dyDescent="0.2">
      <c r="C170" s="31"/>
      <c r="D170" s="31"/>
    </row>
    <row r="171" spans="3:4" s="23" customFormat="1" ht="12.95" customHeight="1" x14ac:dyDescent="0.2">
      <c r="C171" s="31"/>
      <c r="D171" s="31"/>
    </row>
    <row r="172" spans="3:4" s="23" customFormat="1" ht="12.95" customHeight="1" x14ac:dyDescent="0.2">
      <c r="C172" s="31"/>
      <c r="D172" s="31"/>
    </row>
    <row r="173" spans="3:4" s="23" customFormat="1" ht="12.95" customHeight="1" x14ac:dyDescent="0.2">
      <c r="C173" s="31"/>
      <c r="D173" s="31"/>
    </row>
    <row r="174" spans="3:4" s="23" customFormat="1" ht="12.95" customHeight="1" x14ac:dyDescent="0.2">
      <c r="C174" s="31"/>
      <c r="D174" s="31"/>
    </row>
    <row r="175" spans="3:4" s="23" customFormat="1" ht="12.95" customHeight="1" x14ac:dyDescent="0.2">
      <c r="C175" s="31"/>
      <c r="D175" s="31"/>
    </row>
    <row r="176" spans="3:4" s="23" customFormat="1" ht="12.95" customHeight="1" x14ac:dyDescent="0.2">
      <c r="C176" s="31"/>
      <c r="D176" s="31"/>
    </row>
    <row r="177" spans="3:4" s="23" customFormat="1" ht="12.95" customHeight="1" x14ac:dyDescent="0.2">
      <c r="C177" s="31"/>
      <c r="D177" s="31"/>
    </row>
    <row r="178" spans="3:4" s="23" customFormat="1" ht="12.95" customHeight="1" x14ac:dyDescent="0.2">
      <c r="C178" s="31"/>
      <c r="D178" s="31"/>
    </row>
    <row r="179" spans="3:4" s="23" customFormat="1" ht="12.95" customHeight="1" x14ac:dyDescent="0.2">
      <c r="C179" s="31"/>
      <c r="D179" s="31"/>
    </row>
    <row r="180" spans="3:4" s="23" customFormat="1" ht="12.95" customHeight="1" x14ac:dyDescent="0.2">
      <c r="C180" s="31"/>
      <c r="D180" s="31"/>
    </row>
    <row r="181" spans="3:4" s="23" customFormat="1" ht="12.95" customHeight="1" x14ac:dyDescent="0.2">
      <c r="C181" s="31"/>
      <c r="D181" s="31"/>
    </row>
    <row r="182" spans="3:4" s="23" customFormat="1" ht="12.95" customHeight="1" x14ac:dyDescent="0.2">
      <c r="C182" s="31"/>
      <c r="D182" s="31"/>
    </row>
    <row r="183" spans="3:4" s="23" customFormat="1" ht="12.95" customHeight="1" x14ac:dyDescent="0.2">
      <c r="C183" s="31"/>
      <c r="D183" s="31"/>
    </row>
    <row r="184" spans="3:4" s="23" customFormat="1" ht="12.95" customHeight="1" x14ac:dyDescent="0.2">
      <c r="C184" s="31"/>
      <c r="D184" s="31"/>
    </row>
    <row r="185" spans="3:4" s="23" customFormat="1" ht="12.95" customHeight="1" x14ac:dyDescent="0.2">
      <c r="C185" s="31"/>
      <c r="D185" s="31"/>
    </row>
    <row r="186" spans="3:4" s="23" customFormat="1" ht="12.95" customHeight="1" x14ac:dyDescent="0.2">
      <c r="C186" s="31"/>
      <c r="D186" s="31"/>
    </row>
    <row r="187" spans="3:4" s="23" customFormat="1" ht="12.95" customHeight="1" x14ac:dyDescent="0.2">
      <c r="C187" s="31"/>
      <c r="D187" s="31"/>
    </row>
    <row r="188" spans="3:4" s="23" customFormat="1" ht="12.95" customHeight="1" x14ac:dyDescent="0.2">
      <c r="C188" s="31"/>
      <c r="D188" s="31"/>
    </row>
    <row r="189" spans="3:4" s="23" customFormat="1" ht="12.95" customHeight="1" x14ac:dyDescent="0.2">
      <c r="C189" s="31"/>
      <c r="D189" s="31"/>
    </row>
    <row r="190" spans="3:4" s="23" customFormat="1" ht="12.95" customHeight="1" x14ac:dyDescent="0.2">
      <c r="C190" s="31"/>
      <c r="D190" s="31"/>
    </row>
    <row r="191" spans="3:4" s="23" customFormat="1" ht="12.95" customHeight="1" x14ac:dyDescent="0.2">
      <c r="C191" s="31"/>
      <c r="D191" s="31"/>
    </row>
    <row r="192" spans="3:4" s="23" customFormat="1" ht="12.95" customHeight="1" x14ac:dyDescent="0.2">
      <c r="C192" s="31"/>
      <c r="D192" s="31"/>
    </row>
    <row r="193" spans="3:4" s="23" customFormat="1" ht="12.95" customHeight="1" x14ac:dyDescent="0.2">
      <c r="C193" s="31"/>
      <c r="D193" s="31"/>
    </row>
    <row r="194" spans="3:4" s="23" customFormat="1" ht="12.95" customHeight="1" x14ac:dyDescent="0.2">
      <c r="C194" s="31"/>
      <c r="D194" s="31"/>
    </row>
    <row r="195" spans="3:4" s="23" customFormat="1" ht="12.95" customHeight="1" x14ac:dyDescent="0.2">
      <c r="C195" s="31"/>
      <c r="D195" s="31"/>
    </row>
    <row r="196" spans="3:4" s="23" customFormat="1" ht="12.95" customHeight="1" x14ac:dyDescent="0.2">
      <c r="C196" s="31"/>
      <c r="D196" s="31"/>
    </row>
    <row r="197" spans="3:4" s="23" customFormat="1" ht="12.95" customHeight="1" x14ac:dyDescent="0.2">
      <c r="C197" s="31"/>
      <c r="D197" s="31"/>
    </row>
    <row r="198" spans="3:4" s="23" customFormat="1" ht="12.95" customHeight="1" x14ac:dyDescent="0.2">
      <c r="C198" s="31"/>
      <c r="D198" s="31"/>
    </row>
    <row r="199" spans="3:4" s="23" customFormat="1" ht="12.95" customHeight="1" x14ac:dyDescent="0.2">
      <c r="C199" s="31"/>
      <c r="D199" s="31"/>
    </row>
    <row r="200" spans="3:4" s="23" customFormat="1" ht="12.95" customHeight="1" x14ac:dyDescent="0.2">
      <c r="C200" s="31"/>
      <c r="D200" s="31"/>
    </row>
    <row r="201" spans="3:4" s="23" customFormat="1" ht="12.95" customHeight="1" x14ac:dyDescent="0.2">
      <c r="C201" s="31"/>
      <c r="D201" s="31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7" type="noConversion"/>
  <hyperlinks>
    <hyperlink ref="H63687" r:id="rId1" display="http://vsolj.cetus-net.org/bulletin.html"/>
    <hyperlink ref="H63680" r:id="rId2" display="https://www.aavso.org/ejaavso"/>
    <hyperlink ref="I63687" r:id="rId3" display="http://vsolj.cetus-net.org/bulletin.html"/>
    <hyperlink ref="AQ57338" r:id="rId4" display="http://cdsbib.u-strasbg.fr/cgi-bin/cdsbib?1990RMxAA..21..381G"/>
    <hyperlink ref="H63684" r:id="rId5" display="https://www.aavso.org/ejaavso"/>
    <hyperlink ref="AP4702" r:id="rId6" display="http://cdsbib.u-strasbg.fr/cgi-bin/cdsbib?1990RMxAA..21..381G"/>
    <hyperlink ref="AP4705" r:id="rId7" display="http://cdsbib.u-strasbg.fr/cgi-bin/cdsbib?1990RMxAA..21..381G"/>
    <hyperlink ref="AP4703" r:id="rId8" display="http://cdsbib.u-strasbg.fr/cgi-bin/cdsbib?1990RMxAA..21..381G"/>
    <hyperlink ref="AP4687" r:id="rId9" display="http://cdsbib.u-strasbg.fr/cgi-bin/cdsbib?1990RMxAA..21..381G"/>
    <hyperlink ref="AQ4916" r:id="rId10" display="http://cdsbib.u-strasbg.fr/cgi-bin/cdsbib?1990RMxAA..21..381G"/>
    <hyperlink ref="AQ4920" r:id="rId11" display="http://cdsbib.u-strasbg.fr/cgi-bin/cdsbib?1990RMxAA..21..381G"/>
    <hyperlink ref="AQ64600" r:id="rId12" display="http://cdsbib.u-strasbg.fr/cgi-bin/cdsbib?1990RMxAA..21..381G"/>
    <hyperlink ref="I1808" r:id="rId13" display="http://vsolj.cetus-net.org/bulletin.html"/>
    <hyperlink ref="H1808" r:id="rId14" display="http://vsolj.cetus-net.org/bulletin.html"/>
    <hyperlink ref="AQ65261" r:id="rId15" display="http://cdsbib.u-strasbg.fr/cgi-bin/cdsbib?1990RMxAA..21..381G"/>
    <hyperlink ref="AQ65260" r:id="rId16" display="http://cdsbib.u-strasbg.fr/cgi-bin/cdsbib?1990RMxAA..21..381G"/>
    <hyperlink ref="AP2978" r:id="rId17" display="http://cdsbib.u-strasbg.fr/cgi-bin/cdsbib?1990RMxAA..21..381G"/>
    <hyperlink ref="AP2996" r:id="rId18" display="http://cdsbib.u-strasbg.fr/cgi-bin/cdsbib?1990RMxAA..21..381G"/>
    <hyperlink ref="AP2997" r:id="rId19" display="http://cdsbib.u-strasbg.fr/cgi-bin/cdsbib?1990RMxAA..21..381G"/>
    <hyperlink ref="AP2993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7"/>
  <sheetViews>
    <sheetView workbookViewId="0">
      <selection activeCell="A11" sqref="A11:C23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10" t="s">
        <v>42</v>
      </c>
      <c r="I1" s="11" t="s">
        <v>43</v>
      </c>
      <c r="J1" s="12" t="s">
        <v>41</v>
      </c>
    </row>
    <row r="2" spans="1:16" x14ac:dyDescent="0.2">
      <c r="I2" s="13" t="s">
        <v>44</v>
      </c>
      <c r="J2" s="14" t="s">
        <v>40</v>
      </c>
    </row>
    <row r="3" spans="1:16" x14ac:dyDescent="0.2">
      <c r="A3" s="15" t="s">
        <v>45</v>
      </c>
      <c r="I3" s="13" t="s">
        <v>46</v>
      </c>
      <c r="J3" s="14" t="s">
        <v>38</v>
      </c>
    </row>
    <row r="4" spans="1:16" x14ac:dyDescent="0.2">
      <c r="I4" s="13" t="s">
        <v>47</v>
      </c>
      <c r="J4" s="14" t="s">
        <v>38</v>
      </c>
    </row>
    <row r="5" spans="1:16" ht="13.5" thickBot="1" x14ac:dyDescent="0.25">
      <c r="I5" s="16" t="s">
        <v>48</v>
      </c>
      <c r="J5" s="17" t="s">
        <v>39</v>
      </c>
    </row>
    <row r="10" spans="1:16" ht="13.5" thickBot="1" x14ac:dyDescent="0.25"/>
    <row r="11" spans="1:16" ht="12.75" customHeight="1" thickBot="1" x14ac:dyDescent="0.25">
      <c r="A11" s="3" t="str">
        <f t="shared" ref="A11:A23" si="0">P11</f>
        <v> AHSB 7.3.175 </v>
      </c>
      <c r="B11" s="2" t="str">
        <f t="shared" ref="B11:B23" si="1">IF(H11=INT(H11),"I","II")</f>
        <v>I</v>
      </c>
      <c r="C11" s="3">
        <f t="shared" ref="C11:C23" si="2">1*G11</f>
        <v>29250.395</v>
      </c>
      <c r="D11" s="4" t="str">
        <f t="shared" ref="D11:D23" si="3">VLOOKUP(F11,I$1:J$5,2,FALSE)</f>
        <v>vis</v>
      </c>
      <c r="E11" s="18">
        <f>VLOOKUP(C11,Active!C$21:E$973,3,FALSE)</f>
        <v>-7426.0106002173707</v>
      </c>
      <c r="F11" s="2" t="s">
        <v>48</v>
      </c>
      <c r="G11" s="4" t="str">
        <f t="shared" ref="G11:G23" si="4">MID(I11,3,LEN(I11)-3)</f>
        <v>29250.395</v>
      </c>
      <c r="H11" s="3">
        <f t="shared" ref="H11:H23" si="5">1*K11</f>
        <v>-1268</v>
      </c>
      <c r="I11" s="19" t="s">
        <v>52</v>
      </c>
      <c r="J11" s="20" t="s">
        <v>53</v>
      </c>
      <c r="K11" s="19">
        <v>-1268</v>
      </c>
      <c r="L11" s="19" t="s">
        <v>54</v>
      </c>
      <c r="M11" s="20" t="s">
        <v>55</v>
      </c>
      <c r="N11" s="20"/>
      <c r="O11" s="21" t="s">
        <v>56</v>
      </c>
      <c r="P11" s="21" t="s">
        <v>57</v>
      </c>
    </row>
    <row r="12" spans="1:16" ht="12.75" customHeight="1" thickBot="1" x14ac:dyDescent="0.25">
      <c r="A12" s="3" t="str">
        <f t="shared" si="0"/>
        <v> AHSB 7.3.175 </v>
      </c>
      <c r="B12" s="2" t="str">
        <f t="shared" si="1"/>
        <v>I</v>
      </c>
      <c r="C12" s="3">
        <f t="shared" si="2"/>
        <v>29344.294999999998</v>
      </c>
      <c r="D12" s="4" t="str">
        <f t="shared" si="3"/>
        <v>vis</v>
      </c>
      <c r="E12" s="18">
        <f>VLOOKUP(C12,Active!C$21:E$973,3,FALSE)</f>
        <v>-7396.0203525723018</v>
      </c>
      <c r="F12" s="2" t="s">
        <v>48</v>
      </c>
      <c r="G12" s="4" t="str">
        <f t="shared" si="4"/>
        <v>29344.295</v>
      </c>
      <c r="H12" s="3">
        <f t="shared" si="5"/>
        <v>-1238</v>
      </c>
      <c r="I12" s="19" t="s">
        <v>58</v>
      </c>
      <c r="J12" s="20" t="s">
        <v>59</v>
      </c>
      <c r="K12" s="19">
        <v>-1238</v>
      </c>
      <c r="L12" s="19" t="s">
        <v>60</v>
      </c>
      <c r="M12" s="20" t="s">
        <v>55</v>
      </c>
      <c r="N12" s="20"/>
      <c r="O12" s="21" t="s">
        <v>56</v>
      </c>
      <c r="P12" s="21" t="s">
        <v>57</v>
      </c>
    </row>
    <row r="13" spans="1:16" ht="12.75" customHeight="1" thickBot="1" x14ac:dyDescent="0.25">
      <c r="A13" s="3" t="str">
        <f t="shared" si="0"/>
        <v> AHSB 7.3.175 </v>
      </c>
      <c r="B13" s="2" t="str">
        <f t="shared" si="1"/>
        <v>I</v>
      </c>
      <c r="C13" s="3">
        <f t="shared" si="2"/>
        <v>30731.395</v>
      </c>
      <c r="D13" s="4" t="str">
        <f t="shared" si="3"/>
        <v>vis</v>
      </c>
      <c r="E13" s="18">
        <f>VLOOKUP(C13,Active!C$21:E$973,3,FALSE)</f>
        <v>-6953.0014760177146</v>
      </c>
      <c r="F13" s="2" t="s">
        <v>48</v>
      </c>
      <c r="G13" s="4" t="str">
        <f t="shared" si="4"/>
        <v>30731.395</v>
      </c>
      <c r="H13" s="3">
        <f t="shared" si="5"/>
        <v>-795</v>
      </c>
      <c r="I13" s="19" t="s">
        <v>61</v>
      </c>
      <c r="J13" s="20" t="s">
        <v>62</v>
      </c>
      <c r="K13" s="19">
        <v>-795</v>
      </c>
      <c r="L13" s="19" t="s">
        <v>63</v>
      </c>
      <c r="M13" s="20" t="s">
        <v>55</v>
      </c>
      <c r="N13" s="20"/>
      <c r="O13" s="21" t="s">
        <v>56</v>
      </c>
      <c r="P13" s="21" t="s">
        <v>57</v>
      </c>
    </row>
    <row r="14" spans="1:16" ht="12.75" customHeight="1" thickBot="1" x14ac:dyDescent="0.25">
      <c r="A14" s="3" t="str">
        <f t="shared" si="0"/>
        <v> AHSB 7.3.175 </v>
      </c>
      <c r="B14" s="2" t="str">
        <f t="shared" si="1"/>
        <v>I</v>
      </c>
      <c r="C14" s="3">
        <f t="shared" si="2"/>
        <v>31852.365000000002</v>
      </c>
      <c r="D14" s="4" t="str">
        <f t="shared" si="3"/>
        <v>vis</v>
      </c>
      <c r="E14" s="18">
        <f>VLOOKUP(C14,Active!C$21:E$973,3,FALSE)</f>
        <v>-6594.9805185875402</v>
      </c>
      <c r="F14" s="2" t="s">
        <v>48</v>
      </c>
      <c r="G14" s="4" t="str">
        <f t="shared" si="4"/>
        <v>31852.365</v>
      </c>
      <c r="H14" s="3">
        <f t="shared" si="5"/>
        <v>-437</v>
      </c>
      <c r="I14" s="19" t="s">
        <v>64</v>
      </c>
      <c r="J14" s="20" t="s">
        <v>65</v>
      </c>
      <c r="K14" s="19">
        <v>-437</v>
      </c>
      <c r="L14" s="19" t="s">
        <v>66</v>
      </c>
      <c r="M14" s="20" t="s">
        <v>55</v>
      </c>
      <c r="N14" s="20"/>
      <c r="O14" s="21" t="s">
        <v>56</v>
      </c>
      <c r="P14" s="21" t="s">
        <v>57</v>
      </c>
    </row>
    <row r="15" spans="1:16" ht="12.75" customHeight="1" thickBot="1" x14ac:dyDescent="0.25">
      <c r="A15" s="3" t="str">
        <f t="shared" si="0"/>
        <v> AHSB 7.3.175 </v>
      </c>
      <c r="B15" s="2" t="str">
        <f t="shared" si="1"/>
        <v>I</v>
      </c>
      <c r="C15" s="3">
        <f t="shared" si="2"/>
        <v>32237.439999999999</v>
      </c>
      <c r="D15" s="4" t="str">
        <f t="shared" si="3"/>
        <v>vis</v>
      </c>
      <c r="E15" s="18">
        <f>VLOOKUP(C15,Active!C$21:E$973,3,FALSE)</f>
        <v>-6471.9933555212465</v>
      </c>
      <c r="F15" s="2" t="s">
        <v>48</v>
      </c>
      <c r="G15" s="4" t="str">
        <f t="shared" si="4"/>
        <v>32237.440</v>
      </c>
      <c r="H15" s="3">
        <f t="shared" si="5"/>
        <v>-314</v>
      </c>
      <c r="I15" s="19" t="s">
        <v>67</v>
      </c>
      <c r="J15" s="20" t="s">
        <v>68</v>
      </c>
      <c r="K15" s="19">
        <v>-314</v>
      </c>
      <c r="L15" s="19" t="s">
        <v>69</v>
      </c>
      <c r="M15" s="20" t="s">
        <v>55</v>
      </c>
      <c r="N15" s="20"/>
      <c r="O15" s="21" t="s">
        <v>56</v>
      </c>
      <c r="P15" s="21" t="s">
        <v>57</v>
      </c>
    </row>
    <row r="16" spans="1:16" ht="12.75" customHeight="1" thickBot="1" x14ac:dyDescent="0.25">
      <c r="A16" s="3" t="str">
        <f t="shared" si="0"/>
        <v> AHSB 7.3.175 </v>
      </c>
      <c r="B16" s="2" t="str">
        <f t="shared" si="1"/>
        <v>I</v>
      </c>
      <c r="C16" s="3">
        <f t="shared" si="2"/>
        <v>32907.425000000003</v>
      </c>
      <c r="D16" s="4" t="str">
        <f t="shared" si="3"/>
        <v>vis</v>
      </c>
      <c r="E16" s="18">
        <f>VLOOKUP(C16,Active!C$21:E$973,3,FALSE)</f>
        <v>-6258.0102238015243</v>
      </c>
      <c r="F16" s="2" t="s">
        <v>48</v>
      </c>
      <c r="G16" s="4" t="str">
        <f t="shared" si="4"/>
        <v>32907.425</v>
      </c>
      <c r="H16" s="3">
        <f t="shared" si="5"/>
        <v>-100</v>
      </c>
      <c r="I16" s="19" t="s">
        <v>70</v>
      </c>
      <c r="J16" s="20" t="s">
        <v>71</v>
      </c>
      <c r="K16" s="19">
        <v>-100</v>
      </c>
      <c r="L16" s="19" t="s">
        <v>72</v>
      </c>
      <c r="M16" s="20" t="s">
        <v>55</v>
      </c>
      <c r="N16" s="20"/>
      <c r="O16" s="21" t="s">
        <v>56</v>
      </c>
      <c r="P16" s="21" t="s">
        <v>57</v>
      </c>
    </row>
    <row r="17" spans="1:16" ht="12.75" customHeight="1" thickBot="1" x14ac:dyDescent="0.25">
      <c r="A17" s="3" t="str">
        <f t="shared" si="0"/>
        <v> AHSB 7.3.175 </v>
      </c>
      <c r="B17" s="2" t="str">
        <f t="shared" si="1"/>
        <v>I</v>
      </c>
      <c r="C17" s="3">
        <f t="shared" si="2"/>
        <v>33001.355000000003</v>
      </c>
      <c r="D17" s="4" t="str">
        <f t="shared" si="3"/>
        <v>vis</v>
      </c>
      <c r="E17" s="18">
        <f>VLOOKUP(C17,Active!C$21:E$973,3,FALSE)</f>
        <v>-6228.0103946076861</v>
      </c>
      <c r="F17" s="2" t="s">
        <v>48</v>
      </c>
      <c r="G17" s="4" t="str">
        <f t="shared" si="4"/>
        <v>33001.355</v>
      </c>
      <c r="H17" s="3">
        <f t="shared" si="5"/>
        <v>-70</v>
      </c>
      <c r="I17" s="19" t="s">
        <v>73</v>
      </c>
      <c r="J17" s="20" t="s">
        <v>74</v>
      </c>
      <c r="K17" s="19">
        <v>-70</v>
      </c>
      <c r="L17" s="19" t="s">
        <v>75</v>
      </c>
      <c r="M17" s="20" t="s">
        <v>55</v>
      </c>
      <c r="N17" s="20"/>
      <c r="O17" s="21" t="s">
        <v>56</v>
      </c>
      <c r="P17" s="21" t="s">
        <v>57</v>
      </c>
    </row>
    <row r="18" spans="1:16" ht="12.75" customHeight="1" thickBot="1" x14ac:dyDescent="0.25">
      <c r="A18" s="3" t="str">
        <f t="shared" si="0"/>
        <v> AHSB 7.3.175 </v>
      </c>
      <c r="B18" s="2" t="str">
        <f t="shared" si="1"/>
        <v>I</v>
      </c>
      <c r="C18" s="3">
        <f t="shared" si="2"/>
        <v>33220.53</v>
      </c>
      <c r="D18" s="4" t="str">
        <f t="shared" si="3"/>
        <v>vis</v>
      </c>
      <c r="E18" s="18">
        <f>VLOOKUP(C18,Active!C$21:E$973,3,FALSE)</f>
        <v>-6158.0091962306051</v>
      </c>
      <c r="F18" s="2" t="s">
        <v>48</v>
      </c>
      <c r="G18" s="4" t="str">
        <f t="shared" si="4"/>
        <v>33220.530</v>
      </c>
      <c r="H18" s="3">
        <f t="shared" si="5"/>
        <v>0</v>
      </c>
      <c r="I18" s="19" t="s">
        <v>76</v>
      </c>
      <c r="J18" s="20" t="s">
        <v>77</v>
      </c>
      <c r="K18" s="19">
        <v>0</v>
      </c>
      <c r="L18" s="19" t="s">
        <v>78</v>
      </c>
      <c r="M18" s="20" t="s">
        <v>55</v>
      </c>
      <c r="N18" s="20"/>
      <c r="O18" s="21" t="s">
        <v>56</v>
      </c>
      <c r="P18" s="21" t="s">
        <v>57</v>
      </c>
    </row>
    <row r="19" spans="1:16" ht="12.75" customHeight="1" thickBot="1" x14ac:dyDescent="0.25">
      <c r="A19" s="3" t="str">
        <f t="shared" si="0"/>
        <v> AHSB 7.3.175 </v>
      </c>
      <c r="B19" s="2" t="str">
        <f t="shared" si="1"/>
        <v>I</v>
      </c>
      <c r="C19" s="3">
        <f t="shared" si="2"/>
        <v>33630.654999999999</v>
      </c>
      <c r="D19" s="4" t="str">
        <f t="shared" si="3"/>
        <v>vis</v>
      </c>
      <c r="E19" s="18">
        <f>VLOOKUP(C19,Active!C$21:E$973,3,FALSE)</f>
        <v>-6027.0214399427023</v>
      </c>
      <c r="F19" s="2" t="s">
        <v>48</v>
      </c>
      <c r="G19" s="4" t="str">
        <f t="shared" si="4"/>
        <v>33630.655</v>
      </c>
      <c r="H19" s="3">
        <f t="shared" si="5"/>
        <v>131</v>
      </c>
      <c r="I19" s="19" t="s">
        <v>79</v>
      </c>
      <c r="J19" s="20" t="s">
        <v>80</v>
      </c>
      <c r="K19" s="19">
        <v>131</v>
      </c>
      <c r="L19" s="19" t="s">
        <v>81</v>
      </c>
      <c r="M19" s="20" t="s">
        <v>55</v>
      </c>
      <c r="N19" s="20"/>
      <c r="O19" s="21" t="s">
        <v>56</v>
      </c>
      <c r="P19" s="21" t="s">
        <v>57</v>
      </c>
    </row>
    <row r="20" spans="1:16" ht="12.75" customHeight="1" thickBot="1" x14ac:dyDescent="0.25">
      <c r="A20" s="3" t="str">
        <f t="shared" si="0"/>
        <v> AHSB 7.3.175 </v>
      </c>
      <c r="B20" s="2" t="str">
        <f t="shared" si="1"/>
        <v>I</v>
      </c>
      <c r="C20" s="3">
        <f t="shared" si="2"/>
        <v>34764.25</v>
      </c>
      <c r="D20" s="4" t="str">
        <f t="shared" si="3"/>
        <v>vis</v>
      </c>
      <c r="E20" s="18">
        <f>VLOOKUP(C20,Active!C$21:E$973,3,FALSE)</f>
        <v>-5664.9682474058291</v>
      </c>
      <c r="F20" s="2" t="s">
        <v>48</v>
      </c>
      <c r="G20" s="4" t="str">
        <f t="shared" si="4"/>
        <v>34764.250</v>
      </c>
      <c r="H20" s="3">
        <f t="shared" si="5"/>
        <v>493</v>
      </c>
      <c r="I20" s="19" t="s">
        <v>82</v>
      </c>
      <c r="J20" s="20" t="s">
        <v>83</v>
      </c>
      <c r="K20" s="19">
        <v>493</v>
      </c>
      <c r="L20" s="19" t="s">
        <v>84</v>
      </c>
      <c r="M20" s="20" t="s">
        <v>55</v>
      </c>
      <c r="N20" s="20"/>
      <c r="O20" s="21" t="s">
        <v>56</v>
      </c>
      <c r="P20" s="21" t="s">
        <v>57</v>
      </c>
    </row>
    <row r="21" spans="1:16" ht="12.75" customHeight="1" thickBot="1" x14ac:dyDescent="0.25">
      <c r="A21" s="3" t="str">
        <f t="shared" si="0"/>
        <v> AHSB 7.3.175 </v>
      </c>
      <c r="B21" s="2" t="str">
        <f t="shared" si="1"/>
        <v>I</v>
      </c>
      <c r="C21" s="3">
        <f t="shared" si="2"/>
        <v>34770.44</v>
      </c>
      <c r="D21" s="4" t="str">
        <f t="shared" si="3"/>
        <v>vis</v>
      </c>
      <c r="E21" s="18">
        <f>VLOOKUP(C21,Active!C$21:E$973,3,FALSE)</f>
        <v>-5662.9912545099496</v>
      </c>
      <c r="F21" s="2" t="s">
        <v>48</v>
      </c>
      <c r="G21" s="4" t="str">
        <f t="shared" si="4"/>
        <v>34770.440</v>
      </c>
      <c r="H21" s="3">
        <f t="shared" si="5"/>
        <v>495</v>
      </c>
      <c r="I21" s="19" t="s">
        <v>85</v>
      </c>
      <c r="J21" s="20" t="s">
        <v>86</v>
      </c>
      <c r="K21" s="19">
        <v>495</v>
      </c>
      <c r="L21" s="19" t="s">
        <v>87</v>
      </c>
      <c r="M21" s="20" t="s">
        <v>55</v>
      </c>
      <c r="N21" s="20"/>
      <c r="O21" s="21" t="s">
        <v>56</v>
      </c>
      <c r="P21" s="21" t="s">
        <v>57</v>
      </c>
    </row>
    <row r="22" spans="1:16" ht="12.75" customHeight="1" thickBot="1" x14ac:dyDescent="0.25">
      <c r="A22" s="3" t="str">
        <f t="shared" si="0"/>
        <v> AHSB 7.3.175 </v>
      </c>
      <c r="B22" s="2" t="str">
        <f t="shared" si="1"/>
        <v>I</v>
      </c>
      <c r="C22" s="3">
        <f t="shared" si="2"/>
        <v>35177.495000000003</v>
      </c>
      <c r="D22" s="4" t="str">
        <f t="shared" si="3"/>
        <v>vis</v>
      </c>
      <c r="E22" s="18">
        <f>VLOOKUP(C22,Active!C$21:E$973,3,FALSE)</f>
        <v>-5532.9840100460124</v>
      </c>
      <c r="F22" s="2" t="s">
        <v>48</v>
      </c>
      <c r="G22" s="4" t="str">
        <f t="shared" si="4"/>
        <v>35177.495</v>
      </c>
      <c r="H22" s="3">
        <f t="shared" si="5"/>
        <v>625</v>
      </c>
      <c r="I22" s="19" t="s">
        <v>88</v>
      </c>
      <c r="J22" s="20" t="s">
        <v>89</v>
      </c>
      <c r="K22" s="19">
        <v>625</v>
      </c>
      <c r="L22" s="19" t="s">
        <v>90</v>
      </c>
      <c r="M22" s="20" t="s">
        <v>55</v>
      </c>
      <c r="N22" s="20"/>
      <c r="O22" s="21" t="s">
        <v>56</v>
      </c>
      <c r="P22" s="21" t="s">
        <v>57</v>
      </c>
    </row>
    <row r="23" spans="1:16" ht="12.75" customHeight="1" thickBot="1" x14ac:dyDescent="0.25">
      <c r="A23" s="3" t="str">
        <f t="shared" si="0"/>
        <v> AHSB 7.3.175 </v>
      </c>
      <c r="B23" s="2" t="str">
        <f t="shared" si="1"/>
        <v>I</v>
      </c>
      <c r="C23" s="3">
        <f t="shared" si="2"/>
        <v>36608.36</v>
      </c>
      <c r="D23" s="4" t="str">
        <f t="shared" si="3"/>
        <v>vis</v>
      </c>
      <c r="E23" s="18">
        <f>VLOOKUP(C23,Active!C$21:E$973,3,FALSE)</f>
        <v>-5075.9872507631362</v>
      </c>
      <c r="F23" s="2" t="s">
        <v>48</v>
      </c>
      <c r="G23" s="4" t="str">
        <f t="shared" si="4"/>
        <v>36608.360</v>
      </c>
      <c r="H23" s="3">
        <f t="shared" si="5"/>
        <v>1082</v>
      </c>
      <c r="I23" s="19" t="s">
        <v>91</v>
      </c>
      <c r="J23" s="20" t="s">
        <v>92</v>
      </c>
      <c r="K23" s="19">
        <v>1082</v>
      </c>
      <c r="L23" s="19" t="s">
        <v>93</v>
      </c>
      <c r="M23" s="20" t="s">
        <v>55</v>
      </c>
      <c r="N23" s="20"/>
      <c r="O23" s="21" t="s">
        <v>56</v>
      </c>
      <c r="P23" s="21" t="s">
        <v>57</v>
      </c>
    </row>
    <row r="24" spans="1:16" x14ac:dyDescent="0.2">
      <c r="B24" s="2"/>
      <c r="E24" s="18"/>
      <c r="F24" s="2"/>
    </row>
    <row r="25" spans="1:16" x14ac:dyDescent="0.2">
      <c r="B25" s="2"/>
      <c r="E25" s="18"/>
      <c r="F25" s="2"/>
    </row>
    <row r="26" spans="1:16" x14ac:dyDescent="0.2">
      <c r="B26" s="2"/>
      <c r="E26" s="18"/>
      <c r="F26" s="2"/>
    </row>
    <row r="27" spans="1:16" x14ac:dyDescent="0.2">
      <c r="B27" s="2"/>
      <c r="E27" s="18"/>
      <c r="F27" s="2"/>
    </row>
    <row r="28" spans="1:16" x14ac:dyDescent="0.2">
      <c r="B28" s="2"/>
      <c r="E28" s="18"/>
      <c r="F28" s="2"/>
    </row>
    <row r="29" spans="1:16" x14ac:dyDescent="0.2">
      <c r="B29" s="2"/>
      <c r="E29" s="18"/>
      <c r="F29" s="2"/>
    </row>
    <row r="30" spans="1:16" x14ac:dyDescent="0.2">
      <c r="B30" s="2"/>
      <c r="E30" s="18"/>
      <c r="F30" s="2"/>
    </row>
    <row r="31" spans="1:16" x14ac:dyDescent="0.2">
      <c r="B31" s="2"/>
      <c r="E31" s="18"/>
      <c r="F31" s="2"/>
    </row>
    <row r="32" spans="1:16" x14ac:dyDescent="0.2">
      <c r="B32" s="2"/>
      <c r="E32" s="18"/>
      <c r="F32" s="2"/>
    </row>
    <row r="33" spans="2:6" x14ac:dyDescent="0.2">
      <c r="B33" s="2"/>
      <c r="E33" s="18"/>
      <c r="F33" s="2"/>
    </row>
    <row r="34" spans="2:6" x14ac:dyDescent="0.2">
      <c r="B34" s="2"/>
      <c r="E34" s="18"/>
      <c r="F34" s="2"/>
    </row>
    <row r="35" spans="2:6" x14ac:dyDescent="0.2">
      <c r="B35" s="2"/>
      <c r="E35" s="18"/>
      <c r="F35" s="2"/>
    </row>
    <row r="36" spans="2:6" x14ac:dyDescent="0.2">
      <c r="B36" s="2"/>
      <c r="E36" s="18"/>
      <c r="F36" s="2"/>
    </row>
    <row r="37" spans="2:6" x14ac:dyDescent="0.2">
      <c r="B37" s="2"/>
      <c r="E37" s="18"/>
      <c r="F37" s="2"/>
    </row>
    <row r="38" spans="2:6" x14ac:dyDescent="0.2">
      <c r="B38" s="2"/>
      <c r="E38" s="18"/>
      <c r="F38" s="2"/>
    </row>
    <row r="39" spans="2:6" x14ac:dyDescent="0.2">
      <c r="B39" s="2"/>
      <c r="E39" s="18"/>
      <c r="F39" s="2"/>
    </row>
    <row r="40" spans="2:6" x14ac:dyDescent="0.2">
      <c r="B40" s="2"/>
      <c r="E40" s="18"/>
      <c r="F40" s="2"/>
    </row>
    <row r="41" spans="2:6" x14ac:dyDescent="0.2">
      <c r="B41" s="2"/>
      <c r="E41" s="18"/>
      <c r="F41" s="2"/>
    </row>
    <row r="42" spans="2:6" x14ac:dyDescent="0.2">
      <c r="B42" s="2"/>
      <c r="E42" s="18"/>
      <c r="F42" s="2"/>
    </row>
    <row r="43" spans="2:6" x14ac:dyDescent="0.2">
      <c r="B43" s="2"/>
      <c r="E43" s="18"/>
      <c r="F43" s="2"/>
    </row>
    <row r="44" spans="2:6" x14ac:dyDescent="0.2">
      <c r="B44" s="2"/>
      <c r="E44" s="18"/>
      <c r="F44" s="2"/>
    </row>
    <row r="45" spans="2:6" x14ac:dyDescent="0.2">
      <c r="B45" s="2"/>
      <c r="E45" s="18"/>
      <c r="F45" s="2"/>
    </row>
    <row r="46" spans="2:6" x14ac:dyDescent="0.2">
      <c r="B46" s="2"/>
      <c r="E46" s="18"/>
      <c r="F46" s="2"/>
    </row>
    <row r="47" spans="2:6" x14ac:dyDescent="0.2">
      <c r="B47" s="2"/>
      <c r="E47" s="18"/>
      <c r="F47" s="2"/>
    </row>
    <row r="48" spans="2:6" x14ac:dyDescent="0.2">
      <c r="B48" s="2"/>
      <c r="E48" s="18"/>
      <c r="F48" s="2"/>
    </row>
    <row r="49" spans="2:6" x14ac:dyDescent="0.2">
      <c r="B49" s="2"/>
      <c r="E49" s="18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2024-02-20T06:07:39Z</dcterms:modified>
</cp:coreProperties>
</file>