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CC24A6C-02D7-46C0-98A4-DF2F2199E44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45" i="1"/>
  <c r="F45" i="1"/>
  <c r="U45" i="1"/>
  <c r="E21" i="1"/>
  <c r="F21" i="1"/>
  <c r="G21" i="1"/>
  <c r="N21" i="1"/>
  <c r="E22" i="1"/>
  <c r="F22" i="1"/>
  <c r="G22" i="1"/>
  <c r="N22" i="1"/>
  <c r="E23" i="1"/>
  <c r="F23" i="1"/>
  <c r="G23" i="1"/>
  <c r="N23" i="1"/>
  <c r="E24" i="1"/>
  <c r="F24" i="1"/>
  <c r="G24" i="1"/>
  <c r="N24" i="1"/>
  <c r="E25" i="1"/>
  <c r="F25" i="1"/>
  <c r="G25" i="1"/>
  <c r="N25" i="1"/>
  <c r="E26" i="1"/>
  <c r="F26" i="1"/>
  <c r="G26" i="1"/>
  <c r="N26" i="1"/>
  <c r="E27" i="1"/>
  <c r="F27" i="1"/>
  <c r="G27" i="1"/>
  <c r="N27" i="1"/>
  <c r="E28" i="1"/>
  <c r="F28" i="1"/>
  <c r="G28" i="1"/>
  <c r="E29" i="1"/>
  <c r="F29" i="1"/>
  <c r="G29" i="1"/>
  <c r="N29" i="1"/>
  <c r="E30" i="1"/>
  <c r="F30" i="1"/>
  <c r="G30" i="1"/>
  <c r="N30" i="1"/>
  <c r="E31" i="1"/>
  <c r="F31" i="1"/>
  <c r="G31" i="1"/>
  <c r="N31" i="1"/>
  <c r="E32" i="1"/>
  <c r="F32" i="1"/>
  <c r="G32" i="1"/>
  <c r="N32" i="1"/>
  <c r="E33" i="1"/>
  <c r="F33" i="1"/>
  <c r="G33" i="1"/>
  <c r="N33" i="1"/>
  <c r="E34" i="1"/>
  <c r="F34" i="1"/>
  <c r="G34" i="1"/>
  <c r="N34" i="1"/>
  <c r="E35" i="1"/>
  <c r="F35" i="1"/>
  <c r="G35" i="1"/>
  <c r="N35" i="1"/>
  <c r="E36" i="1"/>
  <c r="F36" i="1"/>
  <c r="G36" i="1"/>
  <c r="E37" i="1"/>
  <c r="F37" i="1"/>
  <c r="G37" i="1"/>
  <c r="N37" i="1"/>
  <c r="E38" i="1"/>
  <c r="F38" i="1"/>
  <c r="G38" i="1"/>
  <c r="N38" i="1"/>
  <c r="E39" i="1"/>
  <c r="F39" i="1"/>
  <c r="G39" i="1"/>
  <c r="N39" i="1"/>
  <c r="E40" i="1"/>
  <c r="F40" i="1"/>
  <c r="G40" i="1"/>
  <c r="N40" i="1"/>
  <c r="E41" i="1"/>
  <c r="F41" i="1"/>
  <c r="G41" i="1"/>
  <c r="N41" i="1"/>
  <c r="E42" i="1"/>
  <c r="F42" i="1"/>
  <c r="G42" i="1"/>
  <c r="N42" i="1"/>
  <c r="E43" i="1"/>
  <c r="F43" i="1"/>
  <c r="G43" i="1"/>
  <c r="N43" i="1"/>
  <c r="E44" i="1"/>
  <c r="F44" i="1"/>
  <c r="G44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E54" i="1"/>
  <c r="F54" i="1"/>
  <c r="G54" i="1"/>
  <c r="K54" i="1"/>
  <c r="E55" i="1"/>
  <c r="F55" i="1"/>
  <c r="G55" i="1"/>
  <c r="K55" i="1"/>
  <c r="E57" i="1"/>
  <c r="F57" i="1"/>
  <c r="G57" i="1"/>
  <c r="K57" i="1"/>
  <c r="E56" i="1"/>
  <c r="F56" i="1"/>
  <c r="R56" i="1"/>
  <c r="G11" i="1"/>
  <c r="F11" i="1"/>
  <c r="Q45" i="1"/>
  <c r="G37" i="2"/>
  <c r="C37" i="2"/>
  <c r="E37" i="2"/>
  <c r="G36" i="2"/>
  <c r="C36" i="2"/>
  <c r="E36" i="2"/>
  <c r="G35" i="2"/>
  <c r="C35" i="2"/>
  <c r="E35" i="2"/>
  <c r="G34" i="2"/>
  <c r="C34" i="2"/>
  <c r="E34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57" i="1"/>
  <c r="Q56" i="1"/>
  <c r="Q55" i="1"/>
  <c r="E14" i="1"/>
  <c r="E15" i="1" s="1"/>
  <c r="C17" i="1"/>
  <c r="N44" i="1"/>
  <c r="N36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21" i="1"/>
  <c r="Q52" i="1"/>
  <c r="K53" i="1"/>
  <c r="Q53" i="1"/>
  <c r="Q46" i="1"/>
  <c r="Q47" i="1"/>
  <c r="Q48" i="1"/>
  <c r="Q49" i="1"/>
  <c r="Q50" i="1"/>
  <c r="Q51" i="1"/>
  <c r="Q54" i="1"/>
  <c r="Q28" i="1"/>
  <c r="H28" i="1"/>
  <c r="C12" i="1"/>
  <c r="C16" i="1" l="1"/>
  <c r="D18" i="1" s="1"/>
  <c r="C11" i="1"/>
  <c r="O24" i="1" l="1"/>
  <c r="O31" i="1"/>
  <c r="O54" i="1"/>
  <c r="O32" i="1"/>
  <c r="O33" i="1"/>
  <c r="O46" i="1"/>
  <c r="O40" i="1"/>
  <c r="O47" i="1"/>
  <c r="O51" i="1"/>
  <c r="O57" i="1"/>
  <c r="O48" i="1"/>
  <c r="O21" i="1"/>
  <c r="O34" i="1"/>
  <c r="O37" i="1"/>
  <c r="O53" i="1"/>
  <c r="O38" i="1"/>
  <c r="O50" i="1"/>
  <c r="O27" i="1"/>
  <c r="O35" i="1"/>
  <c r="C15" i="1"/>
  <c r="O44" i="1"/>
  <c r="O49" i="1"/>
  <c r="O23" i="1"/>
  <c r="O22" i="1"/>
  <c r="O52" i="1"/>
  <c r="O28" i="1"/>
  <c r="O26" i="1"/>
  <c r="O36" i="1"/>
  <c r="O43" i="1"/>
  <c r="O39" i="1"/>
  <c r="O29" i="1"/>
  <c r="O25" i="1"/>
  <c r="O45" i="1"/>
  <c r="O56" i="1"/>
  <c r="O42" i="1"/>
  <c r="O55" i="1"/>
  <c r="O41" i="1"/>
  <c r="O30" i="1"/>
  <c r="E16" i="1" l="1"/>
  <c r="E17" i="1" s="1"/>
  <c r="C18" i="1"/>
</calcChain>
</file>

<file path=xl/sharedStrings.xml><?xml version="1.0" encoding="utf-8"?>
<sst xmlns="http://schemas.openxmlformats.org/spreadsheetml/2006/main" count="357" uniqueCount="181">
  <si>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</si>
  <si>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</si>
  <si>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</si>
  <si>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</si>
  <si>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</si>
  <si>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</si>
  <si>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</si>
  <si>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</si>
  <si>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</si>
  <si>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</si>
  <si>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</si>
  <si>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</si>
  <si>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</si>
  <si>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</si>
  <si>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</si>
  <si>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</si>
  <si>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</si>
  <si>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</si>
  <si>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</si>
  <si>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</si>
  <si>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</si>
  <si>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</si>
  <si>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</si>
  <si>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</si>
  <si>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</si>
  <si>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</si>
  <si>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</si>
  <si>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</si>
  <si>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EB/DM</t>
  </si>
  <si>
    <t>ROTSE</t>
  </si>
  <si>
    <t>II</t>
  </si>
  <si>
    <t>I</t>
  </si>
  <si>
    <t>IBVS 5507</t>
  </si>
  <si>
    <t>IBVS 5592</t>
  </si>
  <si>
    <t>A.A.Wachmann AHSB 7.3.177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</si>
  <si>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</si>
  <si>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</si>
  <si>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</si>
  <si>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</si>
  <si>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</si>
  <si>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</si>
  <si>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</si>
  <si>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</si>
  <si>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</si>
  <si>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</si>
  <si>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5918</t>
  </si>
  <si>
    <t>IBVS 6007</t>
  </si>
  <si>
    <t>IBVS 6048</t>
  </si>
  <si>
    <t>BAD?</t>
  </si>
  <si>
    <t>Possible eccentric orbit</t>
  </si>
  <si>
    <t>V0450 Mon / GSC 00148-02346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</si>
  <si>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</si>
  <si>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</si>
  <si>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</si>
  <si>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</si>
  <si>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</si>
  <si>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</si>
  <si>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</si>
  <si>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</si>
  <si>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</si>
  <si>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</si>
  <si>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</si>
  <si>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</si>
  <si>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2429340.300 </t>
  </si>
  <si>
    <t> 17.03.1939 19:12 </t>
  </si>
  <si>
    <t> 0.022 </t>
  </si>
  <si>
    <t>P </t>
  </si>
  <si>
    <t> A.A.Wachmann </t>
  </si>
  <si>
    <t> AHSB 7.3.177 </t>
  </si>
  <si>
    <t>2429615.560 </t>
  </si>
  <si>
    <t> 18.12.1939 01:26 </t>
  </si>
  <si>
    <t> -0.000 </t>
  </si>
  <si>
    <t>2429697.350 </t>
  </si>
  <si>
    <t> 08.03.1940 20:24 </t>
  </si>
  <si>
    <t> -0.016 </t>
  </si>
  <si>
    <t>2430698.500 </t>
  </si>
  <si>
    <t> 05.12.1942 00:00 </t>
  </si>
  <si>
    <t> -0.011 </t>
  </si>
  <si>
    <t>2431033.535 </t>
  </si>
  <si>
    <t> 05.11.1943 00:50 </t>
  </si>
  <si>
    <t> 0.011 </t>
  </si>
  <si>
    <t>2431846.370 </t>
  </si>
  <si>
    <t> 25.01.1946 20:52 </t>
  </si>
  <si>
    <t>2431911.330 </t>
  </si>
  <si>
    <t> 31.03.1946 19:55 </t>
  </si>
  <si>
    <t> 0.019 </t>
  </si>
  <si>
    <t>2432233.340 </t>
  </si>
  <si>
    <t> 16.02.1947 20:09 </t>
  </si>
  <si>
    <t> 0.001 </t>
  </si>
  <si>
    <t>2432916.340 </t>
  </si>
  <si>
    <t> 30.12.1948 20:09 </t>
  </si>
  <si>
    <t>2432947.520 </t>
  </si>
  <si>
    <t> 31.01.1949 00:28 </t>
  </si>
  <si>
    <t> 0.005 </t>
  </si>
  <si>
    <t>2434086.280 </t>
  </si>
  <si>
    <t> 14.03.1952 18:43 </t>
  </si>
  <si>
    <t> -0.020 </t>
  </si>
  <si>
    <t>2434356.340 </t>
  </si>
  <si>
    <t> 09.12.1952 20:09 </t>
  </si>
  <si>
    <t> -0.049 </t>
  </si>
  <si>
    <t>2434417.390 </t>
  </si>
  <si>
    <t> 08.02.1953 21:21 </t>
  </si>
  <si>
    <t> -0.028 </t>
  </si>
  <si>
    <t>2434769.280 </t>
  </si>
  <si>
    <t> 26.01.1954 18:43 </t>
  </si>
  <si>
    <t> -0.032 </t>
  </si>
  <si>
    <t>2434770.590 </t>
  </si>
  <si>
    <t> 28.01.1954 02:09 </t>
  </si>
  <si>
    <t>2434778.370 </t>
  </si>
  <si>
    <t> 04.02.1954 20:52 </t>
  </si>
  <si>
    <t> -0.031 </t>
  </si>
  <si>
    <t>2435044.605 </t>
  </si>
  <si>
    <t> 29.10.1954 02:31 </t>
  </si>
  <si>
    <t>2435131.580 </t>
  </si>
  <si>
    <t> 24.01.1955 01:55 </t>
  </si>
  <si>
    <t> -0.014 </t>
  </si>
  <si>
    <t>2435161.515 </t>
  </si>
  <si>
    <t> 23.02.1955 00:21 </t>
  </si>
  <si>
    <t> 0.056 </t>
  </si>
  <si>
    <t>2435165.360 </t>
  </si>
  <si>
    <t> 26.02.1955 20:38 </t>
  </si>
  <si>
    <t>2435453.635 </t>
  </si>
  <si>
    <t> 12.12.1955 03:14 </t>
  </si>
  <si>
    <t> 0.013 </t>
  </si>
  <si>
    <t>2436253.510 </t>
  </si>
  <si>
    <t> 19.02.1958 00:14 </t>
  </si>
  <si>
    <t>2436983.250 </t>
  </si>
  <si>
    <t> 18.02.1960 18:00 </t>
  </si>
  <si>
    <t> -0.007 </t>
  </si>
  <si>
    <t>2447176.384 </t>
  </si>
  <si>
    <t> 15.01.1988 21:12 </t>
  </si>
  <si>
    <t> -0.107 </t>
  </si>
  <si>
    <t> P.Frank </t>
  </si>
  <si>
    <t>BAVM 179 </t>
  </si>
  <si>
    <t>2451114.8896 </t>
  </si>
  <si>
    <t> 28.10.1998 09:21 </t>
  </si>
  <si>
    <t> 0.0439 </t>
  </si>
  <si>
    <t>E </t>
  </si>
  <si>
    <t>?</t>
  </si>
  <si>
    <t> Ogloza&amp;Zakrewski </t>
  </si>
  <si>
    <t>IBVS 5507 </t>
  </si>
  <si>
    <t>2451116.1809 </t>
  </si>
  <si>
    <t> 29.10.1998 16:20 </t>
  </si>
  <si>
    <t> 0.0367 </t>
  </si>
  <si>
    <t>2451200.5893 </t>
  </si>
  <si>
    <t> 22.01.1999 02:08 </t>
  </si>
  <si>
    <t> 0.0425 </t>
  </si>
  <si>
    <t>2451201.8825 </t>
  </si>
  <si>
    <t> 23.01.1999 09:10 </t>
  </si>
  <si>
    <t> 0.0372 </t>
  </si>
  <si>
    <t>2451501.8426 </t>
  </si>
  <si>
    <t> 19.11.1999 08:13 </t>
  </si>
  <si>
    <t> 0.0436 </t>
  </si>
  <si>
    <t>2451503.1348 </t>
  </si>
  <si>
    <t> 20.11.1999 15:14 </t>
  </si>
  <si>
    <t> 0.0373 </t>
  </si>
  <si>
    <t>2453056.1414 </t>
  </si>
  <si>
    <t> 20.02.2004 15:23 </t>
  </si>
  <si>
    <t> 0.0364 </t>
  </si>
  <si>
    <t> T.Krajci </t>
  </si>
  <si>
    <t>IBVS 5592 </t>
  </si>
  <si>
    <t>2454531.26083 </t>
  </si>
  <si>
    <t> 05.03.2008 18:15 </t>
  </si>
  <si>
    <t> 0.05837 </t>
  </si>
  <si>
    <t>C </t>
  </si>
  <si>
    <t>R</t>
  </si>
  <si>
    <t> P.Zasche </t>
  </si>
  <si>
    <t>IBVS 6007 </t>
  </si>
  <si>
    <t>2454841.5516 </t>
  </si>
  <si>
    <t> 10.01.2009 01:14 </t>
  </si>
  <si>
    <t> 0.0073 </t>
  </si>
  <si>
    <t>-I</t>
  </si>
  <si>
    <t> F.Agerer </t>
  </si>
  <si>
    <t>BAVM 209 </t>
  </si>
  <si>
    <t>2455980.4014 </t>
  </si>
  <si>
    <t> 22.02.2012 21:38 </t>
  </si>
  <si>
    <t>9144</t>
  </si>
  <si>
    <t> 0.0715 </t>
  </si>
  <si>
    <t>BAVM 228 </t>
  </si>
  <si>
    <t>S2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</si>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</sst>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2" fontId="9" fillId="0" borderId="0" xfId="0" applyNumberFormat="1" applyFont="1" applyAlignment="1">
      <alignment vertical="center"/>
    </xf>
    <xf numFmtId="172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172" fontId="9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V0450 Mon - O-C Diagr.</a:t>
            </a:r>
          </a:p>
        </c:rich>
      </c:tx>
      <c:layout>
        <c:manualLayout>
          <c:xMode val="edge"/>
          <c:yMode val="edge"/>
          <c:x val="0.361874329521410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-1114</c:v>
                </c:pt>
                <c:pt idx="1">
                  <c:v>-1008</c:v>
                </c:pt>
                <c:pt idx="2">
                  <c:v>-976.5</c:v>
                </c:pt>
                <c:pt idx="3">
                  <c:v>-591</c:v>
                </c:pt>
                <c:pt idx="4">
                  <c:v>-462</c:v>
                </c:pt>
                <c:pt idx="5">
                  <c:v>-149</c:v>
                </c:pt>
                <c:pt idx="6">
                  <c:v>-124</c:v>
                </c:pt>
                <c:pt idx="7">
                  <c:v>0</c:v>
                </c:pt>
                <c:pt idx="8">
                  <c:v>0</c:v>
                </c:pt>
                <c:pt idx="9">
                  <c:v>263</c:v>
                </c:pt>
                <c:pt idx="10">
                  <c:v>275</c:v>
                </c:pt>
                <c:pt idx="11">
                  <c:v>713.5</c:v>
                </c:pt>
                <c:pt idx="12">
                  <c:v>817.5</c:v>
                </c:pt>
                <c:pt idx="13">
                  <c:v>841</c:v>
                </c:pt>
                <c:pt idx="14">
                  <c:v>976.5</c:v>
                </c:pt>
                <c:pt idx="15">
                  <c:v>977</c:v>
                </c:pt>
                <c:pt idx="16">
                  <c:v>980</c:v>
                </c:pt>
                <c:pt idx="17">
                  <c:v>1082.5</c:v>
                </c:pt>
                <c:pt idx="18">
                  <c:v>1116</c:v>
                </c:pt>
                <c:pt idx="19">
                  <c:v>1127.5</c:v>
                </c:pt>
                <c:pt idx="20">
                  <c:v>1129</c:v>
                </c:pt>
                <c:pt idx="21">
                  <c:v>1240</c:v>
                </c:pt>
                <c:pt idx="22">
                  <c:v>1548</c:v>
                </c:pt>
                <c:pt idx="23">
                  <c:v>1829</c:v>
                </c:pt>
                <c:pt idx="24">
                  <c:v>5754</c:v>
                </c:pt>
                <c:pt idx="25">
                  <c:v>7270.5</c:v>
                </c:pt>
                <c:pt idx="26">
                  <c:v>7271</c:v>
                </c:pt>
                <c:pt idx="27">
                  <c:v>7303.5</c:v>
                </c:pt>
                <c:pt idx="28">
                  <c:v>7304</c:v>
                </c:pt>
                <c:pt idx="29">
                  <c:v>7419.5</c:v>
                </c:pt>
                <c:pt idx="30">
                  <c:v>7420</c:v>
                </c:pt>
                <c:pt idx="31">
                  <c:v>7434.5</c:v>
                </c:pt>
                <c:pt idx="32">
                  <c:v>7456</c:v>
                </c:pt>
                <c:pt idx="33">
                  <c:v>8018</c:v>
                </c:pt>
                <c:pt idx="34">
                  <c:v>8586</c:v>
                </c:pt>
                <c:pt idx="35">
                  <c:v>8705.5</c:v>
                </c:pt>
                <c:pt idx="36">
                  <c:v>9144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07-4023-BDBB-28DF336E97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7">
                    <c:v>0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1.1999999999999999E-3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1.6999999999999999E-3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2.8999999999999998E-3</c:v>
                  </c:pt>
                  <c:pt idx="36">
                    <c:v>6.4000000000000003E-3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7">
                    <c:v>0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1.1999999999999999E-3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1.6999999999999999E-3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2.8999999999999998E-3</c:v>
                  </c:pt>
                  <c:pt idx="36">
                    <c:v>6.4000000000000003E-3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-1114</c:v>
                </c:pt>
                <c:pt idx="1">
                  <c:v>-1008</c:v>
                </c:pt>
                <c:pt idx="2">
                  <c:v>-976.5</c:v>
                </c:pt>
                <c:pt idx="3">
                  <c:v>-591</c:v>
                </c:pt>
                <c:pt idx="4">
                  <c:v>-462</c:v>
                </c:pt>
                <c:pt idx="5">
                  <c:v>-149</c:v>
                </c:pt>
                <c:pt idx="6">
                  <c:v>-124</c:v>
                </c:pt>
                <c:pt idx="7">
                  <c:v>0</c:v>
                </c:pt>
                <c:pt idx="8">
                  <c:v>0</c:v>
                </c:pt>
                <c:pt idx="9">
                  <c:v>263</c:v>
                </c:pt>
                <c:pt idx="10">
                  <c:v>275</c:v>
                </c:pt>
                <c:pt idx="11">
                  <c:v>713.5</c:v>
                </c:pt>
                <c:pt idx="12">
                  <c:v>817.5</c:v>
                </c:pt>
                <c:pt idx="13">
                  <c:v>841</c:v>
                </c:pt>
                <c:pt idx="14">
                  <c:v>976.5</c:v>
                </c:pt>
                <c:pt idx="15">
                  <c:v>977</c:v>
                </c:pt>
                <c:pt idx="16">
                  <c:v>980</c:v>
                </c:pt>
                <c:pt idx="17">
                  <c:v>1082.5</c:v>
                </c:pt>
                <c:pt idx="18">
                  <c:v>1116</c:v>
                </c:pt>
                <c:pt idx="19">
                  <c:v>1127.5</c:v>
                </c:pt>
                <c:pt idx="20">
                  <c:v>1129</c:v>
                </c:pt>
                <c:pt idx="21">
                  <c:v>1240</c:v>
                </c:pt>
                <c:pt idx="22">
                  <c:v>1548</c:v>
                </c:pt>
                <c:pt idx="23">
                  <c:v>1829</c:v>
                </c:pt>
                <c:pt idx="24">
                  <c:v>5754</c:v>
                </c:pt>
                <c:pt idx="25">
                  <c:v>7270.5</c:v>
                </c:pt>
                <c:pt idx="26">
                  <c:v>7271</c:v>
                </c:pt>
                <c:pt idx="27">
                  <c:v>7303.5</c:v>
                </c:pt>
                <c:pt idx="28">
                  <c:v>7304</c:v>
                </c:pt>
                <c:pt idx="29">
                  <c:v>7419.5</c:v>
                </c:pt>
                <c:pt idx="30">
                  <c:v>7420</c:v>
                </c:pt>
                <c:pt idx="31">
                  <c:v>7434.5</c:v>
                </c:pt>
                <c:pt idx="32">
                  <c:v>7456</c:v>
                </c:pt>
                <c:pt idx="33">
                  <c:v>8018</c:v>
                </c:pt>
                <c:pt idx="34">
                  <c:v>8586</c:v>
                </c:pt>
                <c:pt idx="35">
                  <c:v>8705.5</c:v>
                </c:pt>
                <c:pt idx="36">
                  <c:v>9144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07-4023-BDBB-28DF336E97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7">
                    <c:v>0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1.1999999999999999E-3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1.6999999999999999E-3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2.8999999999999998E-3</c:v>
                  </c:pt>
                  <c:pt idx="36">
                    <c:v>6.4000000000000003E-3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7">
                    <c:v>0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1.1999999999999999E-3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1.6999999999999999E-3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2.8999999999999998E-3</c:v>
                  </c:pt>
                  <c:pt idx="36">
                    <c:v>6.4000000000000003E-3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-1114</c:v>
                </c:pt>
                <c:pt idx="1">
                  <c:v>-1008</c:v>
                </c:pt>
                <c:pt idx="2">
                  <c:v>-976.5</c:v>
                </c:pt>
                <c:pt idx="3">
                  <c:v>-591</c:v>
                </c:pt>
                <c:pt idx="4">
                  <c:v>-462</c:v>
                </c:pt>
                <c:pt idx="5">
                  <c:v>-149</c:v>
                </c:pt>
                <c:pt idx="6">
                  <c:v>-124</c:v>
                </c:pt>
                <c:pt idx="7">
                  <c:v>0</c:v>
                </c:pt>
                <c:pt idx="8">
                  <c:v>0</c:v>
                </c:pt>
                <c:pt idx="9">
                  <c:v>263</c:v>
                </c:pt>
                <c:pt idx="10">
                  <c:v>275</c:v>
                </c:pt>
                <c:pt idx="11">
                  <c:v>713.5</c:v>
                </c:pt>
                <c:pt idx="12">
                  <c:v>817.5</c:v>
                </c:pt>
                <c:pt idx="13">
                  <c:v>841</c:v>
                </c:pt>
                <c:pt idx="14">
                  <c:v>976.5</c:v>
                </c:pt>
                <c:pt idx="15">
                  <c:v>977</c:v>
                </c:pt>
                <c:pt idx="16">
                  <c:v>980</c:v>
                </c:pt>
                <c:pt idx="17">
                  <c:v>1082.5</c:v>
                </c:pt>
                <c:pt idx="18">
                  <c:v>1116</c:v>
                </c:pt>
                <c:pt idx="19">
                  <c:v>1127.5</c:v>
                </c:pt>
                <c:pt idx="20">
                  <c:v>1129</c:v>
                </c:pt>
                <c:pt idx="21">
                  <c:v>1240</c:v>
                </c:pt>
                <c:pt idx="22">
                  <c:v>1548</c:v>
                </c:pt>
                <c:pt idx="23">
                  <c:v>1829</c:v>
                </c:pt>
                <c:pt idx="24">
                  <c:v>5754</c:v>
                </c:pt>
                <c:pt idx="25">
                  <c:v>7270.5</c:v>
                </c:pt>
                <c:pt idx="26">
                  <c:v>7271</c:v>
                </c:pt>
                <c:pt idx="27">
                  <c:v>7303.5</c:v>
                </c:pt>
                <c:pt idx="28">
                  <c:v>7304</c:v>
                </c:pt>
                <c:pt idx="29">
                  <c:v>7419.5</c:v>
                </c:pt>
                <c:pt idx="30">
                  <c:v>7420</c:v>
                </c:pt>
                <c:pt idx="31">
                  <c:v>7434.5</c:v>
                </c:pt>
                <c:pt idx="32">
                  <c:v>7456</c:v>
                </c:pt>
                <c:pt idx="33">
                  <c:v>8018</c:v>
                </c:pt>
                <c:pt idx="34">
                  <c:v>8586</c:v>
                </c:pt>
                <c:pt idx="35">
                  <c:v>8705.5</c:v>
                </c:pt>
                <c:pt idx="36">
                  <c:v>9144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07-4023-BDBB-28DF336E97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7">
                    <c:v>0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1.1999999999999999E-3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1.6999999999999999E-3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2.8999999999999998E-3</c:v>
                  </c:pt>
                  <c:pt idx="36">
                    <c:v>6.4000000000000003E-3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7">
                    <c:v>0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1.1999999999999999E-3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1.6999999999999999E-3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2.8999999999999998E-3</c:v>
                  </c:pt>
                  <c:pt idx="36">
                    <c:v>6.4000000000000003E-3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-1114</c:v>
                </c:pt>
                <c:pt idx="1">
                  <c:v>-1008</c:v>
                </c:pt>
                <c:pt idx="2">
                  <c:v>-976.5</c:v>
                </c:pt>
                <c:pt idx="3">
                  <c:v>-591</c:v>
                </c:pt>
                <c:pt idx="4">
                  <c:v>-462</c:v>
                </c:pt>
                <c:pt idx="5">
                  <c:v>-149</c:v>
                </c:pt>
                <c:pt idx="6">
                  <c:v>-124</c:v>
                </c:pt>
                <c:pt idx="7">
                  <c:v>0</c:v>
                </c:pt>
                <c:pt idx="8">
                  <c:v>0</c:v>
                </c:pt>
                <c:pt idx="9">
                  <c:v>263</c:v>
                </c:pt>
                <c:pt idx="10">
                  <c:v>275</c:v>
                </c:pt>
                <c:pt idx="11">
                  <c:v>713.5</c:v>
                </c:pt>
                <c:pt idx="12">
                  <c:v>817.5</c:v>
                </c:pt>
                <c:pt idx="13">
                  <c:v>841</c:v>
                </c:pt>
                <c:pt idx="14">
                  <c:v>976.5</c:v>
                </c:pt>
                <c:pt idx="15">
                  <c:v>977</c:v>
                </c:pt>
                <c:pt idx="16">
                  <c:v>980</c:v>
                </c:pt>
                <c:pt idx="17">
                  <c:v>1082.5</c:v>
                </c:pt>
                <c:pt idx="18">
                  <c:v>1116</c:v>
                </c:pt>
                <c:pt idx="19">
                  <c:v>1127.5</c:v>
                </c:pt>
                <c:pt idx="20">
                  <c:v>1129</c:v>
                </c:pt>
                <c:pt idx="21">
                  <c:v>1240</c:v>
                </c:pt>
                <c:pt idx="22">
                  <c:v>1548</c:v>
                </c:pt>
                <c:pt idx="23">
                  <c:v>1829</c:v>
                </c:pt>
                <c:pt idx="24">
                  <c:v>5754</c:v>
                </c:pt>
                <c:pt idx="25">
                  <c:v>7270.5</c:v>
                </c:pt>
                <c:pt idx="26">
                  <c:v>7271</c:v>
                </c:pt>
                <c:pt idx="27">
                  <c:v>7303.5</c:v>
                </c:pt>
                <c:pt idx="28">
                  <c:v>7304</c:v>
                </c:pt>
                <c:pt idx="29">
                  <c:v>7419.5</c:v>
                </c:pt>
                <c:pt idx="30">
                  <c:v>7420</c:v>
                </c:pt>
                <c:pt idx="31">
                  <c:v>7434.5</c:v>
                </c:pt>
                <c:pt idx="32">
                  <c:v>7456</c:v>
                </c:pt>
                <c:pt idx="33">
                  <c:v>8018</c:v>
                </c:pt>
                <c:pt idx="34">
                  <c:v>8586</c:v>
                </c:pt>
                <c:pt idx="35">
                  <c:v>8705.5</c:v>
                </c:pt>
                <c:pt idx="36">
                  <c:v>9144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25">
                  <c:v>4.3923749879468232E-2</c:v>
                </c:pt>
                <c:pt idx="26">
                  <c:v>3.6722500037285499E-2</c:v>
                </c:pt>
                <c:pt idx="27">
                  <c:v>4.2541250106296502E-2</c:v>
                </c:pt>
                <c:pt idx="28">
                  <c:v>3.7239999830489978E-2</c:v>
                </c:pt>
                <c:pt idx="29">
                  <c:v>4.3551250091695692E-2</c:v>
                </c:pt>
                <c:pt idx="30">
                  <c:v>3.7250000117637683E-2</c:v>
                </c:pt>
                <c:pt idx="31">
                  <c:v>5.3813749997061677E-2</c:v>
                </c:pt>
                <c:pt idx="32">
                  <c:v>5.2759999998670537E-2</c:v>
                </c:pt>
                <c:pt idx="33">
                  <c:v>3.6354999996547122E-2</c:v>
                </c:pt>
                <c:pt idx="34">
                  <c:v>5.8365000004414469E-2</c:v>
                </c:pt>
                <c:pt idx="36">
                  <c:v>7.1540000004461035E-2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07-4023-BDBB-28DF336E97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7">
                    <c:v>0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1.1999999999999999E-3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1.6999999999999999E-3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2.8999999999999998E-3</c:v>
                  </c:pt>
                  <c:pt idx="36">
                    <c:v>6.4000000000000003E-3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7">
                    <c:v>0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1.1999999999999999E-3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1.6999999999999999E-3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2.8999999999999998E-3</c:v>
                  </c:pt>
                  <c:pt idx="36">
                    <c:v>6.4000000000000003E-3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-1114</c:v>
                </c:pt>
                <c:pt idx="1">
                  <c:v>-1008</c:v>
                </c:pt>
                <c:pt idx="2">
                  <c:v>-976.5</c:v>
                </c:pt>
                <c:pt idx="3">
                  <c:v>-591</c:v>
                </c:pt>
                <c:pt idx="4">
                  <c:v>-462</c:v>
                </c:pt>
                <c:pt idx="5">
                  <c:v>-149</c:v>
                </c:pt>
                <c:pt idx="6">
                  <c:v>-124</c:v>
                </c:pt>
                <c:pt idx="7">
                  <c:v>0</c:v>
                </c:pt>
                <c:pt idx="8">
                  <c:v>0</c:v>
                </c:pt>
                <c:pt idx="9">
                  <c:v>263</c:v>
                </c:pt>
                <c:pt idx="10">
                  <c:v>275</c:v>
                </c:pt>
                <c:pt idx="11">
                  <c:v>713.5</c:v>
                </c:pt>
                <c:pt idx="12">
                  <c:v>817.5</c:v>
                </c:pt>
                <c:pt idx="13">
                  <c:v>841</c:v>
                </c:pt>
                <c:pt idx="14">
                  <c:v>976.5</c:v>
                </c:pt>
                <c:pt idx="15">
                  <c:v>977</c:v>
                </c:pt>
                <c:pt idx="16">
                  <c:v>980</c:v>
                </c:pt>
                <c:pt idx="17">
                  <c:v>1082.5</c:v>
                </c:pt>
                <c:pt idx="18">
                  <c:v>1116</c:v>
                </c:pt>
                <c:pt idx="19">
                  <c:v>1127.5</c:v>
                </c:pt>
                <c:pt idx="20">
                  <c:v>1129</c:v>
                </c:pt>
                <c:pt idx="21">
                  <c:v>1240</c:v>
                </c:pt>
                <c:pt idx="22">
                  <c:v>1548</c:v>
                </c:pt>
                <c:pt idx="23">
                  <c:v>1829</c:v>
                </c:pt>
                <c:pt idx="24">
                  <c:v>5754</c:v>
                </c:pt>
                <c:pt idx="25">
                  <c:v>7270.5</c:v>
                </c:pt>
                <c:pt idx="26">
                  <c:v>7271</c:v>
                </c:pt>
                <c:pt idx="27">
                  <c:v>7303.5</c:v>
                </c:pt>
                <c:pt idx="28">
                  <c:v>7304</c:v>
                </c:pt>
                <c:pt idx="29">
                  <c:v>7419.5</c:v>
                </c:pt>
                <c:pt idx="30">
                  <c:v>7420</c:v>
                </c:pt>
                <c:pt idx="31">
                  <c:v>7434.5</c:v>
                </c:pt>
                <c:pt idx="32">
                  <c:v>7456</c:v>
                </c:pt>
                <c:pt idx="33">
                  <c:v>8018</c:v>
                </c:pt>
                <c:pt idx="34">
                  <c:v>8586</c:v>
                </c:pt>
                <c:pt idx="35">
                  <c:v>8705.5</c:v>
                </c:pt>
                <c:pt idx="36">
                  <c:v>9144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07-4023-BDBB-28DF336E97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7">
                    <c:v>0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1.1999999999999999E-3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1.6999999999999999E-3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2.8999999999999998E-3</c:v>
                  </c:pt>
                  <c:pt idx="36">
                    <c:v>6.4000000000000003E-3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7">
                    <c:v>0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1.1999999999999999E-3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1.6999999999999999E-3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2.8999999999999998E-3</c:v>
                  </c:pt>
                  <c:pt idx="36">
                    <c:v>6.4000000000000003E-3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-1114</c:v>
                </c:pt>
                <c:pt idx="1">
                  <c:v>-1008</c:v>
                </c:pt>
                <c:pt idx="2">
                  <c:v>-976.5</c:v>
                </c:pt>
                <c:pt idx="3">
                  <c:v>-591</c:v>
                </c:pt>
                <c:pt idx="4">
                  <c:v>-462</c:v>
                </c:pt>
                <c:pt idx="5">
                  <c:v>-149</c:v>
                </c:pt>
                <c:pt idx="6">
                  <c:v>-124</c:v>
                </c:pt>
                <c:pt idx="7">
                  <c:v>0</c:v>
                </c:pt>
                <c:pt idx="8">
                  <c:v>0</c:v>
                </c:pt>
                <c:pt idx="9">
                  <c:v>263</c:v>
                </c:pt>
                <c:pt idx="10">
                  <c:v>275</c:v>
                </c:pt>
                <c:pt idx="11">
                  <c:v>713.5</c:v>
                </c:pt>
                <c:pt idx="12">
                  <c:v>817.5</c:v>
                </c:pt>
                <c:pt idx="13">
                  <c:v>841</c:v>
                </c:pt>
                <c:pt idx="14">
                  <c:v>976.5</c:v>
                </c:pt>
                <c:pt idx="15">
                  <c:v>977</c:v>
                </c:pt>
                <c:pt idx="16">
                  <c:v>980</c:v>
                </c:pt>
                <c:pt idx="17">
                  <c:v>1082.5</c:v>
                </c:pt>
                <c:pt idx="18">
                  <c:v>1116</c:v>
                </c:pt>
                <c:pt idx="19">
                  <c:v>1127.5</c:v>
                </c:pt>
                <c:pt idx="20">
                  <c:v>1129</c:v>
                </c:pt>
                <c:pt idx="21">
                  <c:v>1240</c:v>
                </c:pt>
                <c:pt idx="22">
                  <c:v>1548</c:v>
                </c:pt>
                <c:pt idx="23">
                  <c:v>1829</c:v>
                </c:pt>
                <c:pt idx="24">
                  <c:v>5754</c:v>
                </c:pt>
                <c:pt idx="25">
                  <c:v>7270.5</c:v>
                </c:pt>
                <c:pt idx="26">
                  <c:v>7271</c:v>
                </c:pt>
                <c:pt idx="27">
                  <c:v>7303.5</c:v>
                </c:pt>
                <c:pt idx="28">
                  <c:v>7304</c:v>
                </c:pt>
                <c:pt idx="29">
                  <c:v>7419.5</c:v>
                </c:pt>
                <c:pt idx="30">
                  <c:v>7420</c:v>
                </c:pt>
                <c:pt idx="31">
                  <c:v>7434.5</c:v>
                </c:pt>
                <c:pt idx="32">
                  <c:v>7456</c:v>
                </c:pt>
                <c:pt idx="33">
                  <c:v>8018</c:v>
                </c:pt>
                <c:pt idx="34">
                  <c:v>8586</c:v>
                </c:pt>
                <c:pt idx="35">
                  <c:v>8705.5</c:v>
                </c:pt>
                <c:pt idx="36">
                  <c:v>9144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07-4023-BDBB-28DF336E97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7">
                    <c:v>0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1.1999999999999999E-3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1.6999999999999999E-3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2.8999999999999998E-3</c:v>
                  </c:pt>
                  <c:pt idx="36">
                    <c:v>6.4000000000000003E-3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7">
                    <c:v>0</c:v>
                  </c:pt>
                  <c:pt idx="25">
                    <c:v>1.1000000000000001E-3</c:v>
                  </c:pt>
                  <c:pt idx="26">
                    <c:v>1.8E-3</c:v>
                  </c:pt>
                  <c:pt idx="27">
                    <c:v>1.1999999999999999E-3</c:v>
                  </c:pt>
                  <c:pt idx="28">
                    <c:v>1.2999999999999999E-3</c:v>
                  </c:pt>
                  <c:pt idx="29">
                    <c:v>1.2999999999999999E-3</c:v>
                  </c:pt>
                  <c:pt idx="30">
                    <c:v>1.6999999999999999E-3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2.8999999999999998E-3</c:v>
                  </c:pt>
                  <c:pt idx="36">
                    <c:v>6.4000000000000003E-3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-1114</c:v>
                </c:pt>
                <c:pt idx="1">
                  <c:v>-1008</c:v>
                </c:pt>
                <c:pt idx="2">
                  <c:v>-976.5</c:v>
                </c:pt>
                <c:pt idx="3">
                  <c:v>-591</c:v>
                </c:pt>
                <c:pt idx="4">
                  <c:v>-462</c:v>
                </c:pt>
                <c:pt idx="5">
                  <c:v>-149</c:v>
                </c:pt>
                <c:pt idx="6">
                  <c:v>-124</c:v>
                </c:pt>
                <c:pt idx="7">
                  <c:v>0</c:v>
                </c:pt>
                <c:pt idx="8">
                  <c:v>0</c:v>
                </c:pt>
                <c:pt idx="9">
                  <c:v>263</c:v>
                </c:pt>
                <c:pt idx="10">
                  <c:v>275</c:v>
                </c:pt>
                <c:pt idx="11">
                  <c:v>713.5</c:v>
                </c:pt>
                <c:pt idx="12">
                  <c:v>817.5</c:v>
                </c:pt>
                <c:pt idx="13">
                  <c:v>841</c:v>
                </c:pt>
                <c:pt idx="14">
                  <c:v>976.5</c:v>
                </c:pt>
                <c:pt idx="15">
                  <c:v>977</c:v>
                </c:pt>
                <c:pt idx="16">
                  <c:v>980</c:v>
                </c:pt>
                <c:pt idx="17">
                  <c:v>1082.5</c:v>
                </c:pt>
                <c:pt idx="18">
                  <c:v>1116</c:v>
                </c:pt>
                <c:pt idx="19">
                  <c:v>1127.5</c:v>
                </c:pt>
                <c:pt idx="20">
                  <c:v>1129</c:v>
                </c:pt>
                <c:pt idx="21">
                  <c:v>1240</c:v>
                </c:pt>
                <c:pt idx="22">
                  <c:v>1548</c:v>
                </c:pt>
                <c:pt idx="23">
                  <c:v>1829</c:v>
                </c:pt>
                <c:pt idx="24">
                  <c:v>5754</c:v>
                </c:pt>
                <c:pt idx="25">
                  <c:v>7270.5</c:v>
                </c:pt>
                <c:pt idx="26">
                  <c:v>7271</c:v>
                </c:pt>
                <c:pt idx="27">
                  <c:v>7303.5</c:v>
                </c:pt>
                <c:pt idx="28">
                  <c:v>7304</c:v>
                </c:pt>
                <c:pt idx="29">
                  <c:v>7419.5</c:v>
                </c:pt>
                <c:pt idx="30">
                  <c:v>7420</c:v>
                </c:pt>
                <c:pt idx="31">
                  <c:v>7434.5</c:v>
                </c:pt>
                <c:pt idx="32">
                  <c:v>7456</c:v>
                </c:pt>
                <c:pt idx="33">
                  <c:v>8018</c:v>
                </c:pt>
                <c:pt idx="34">
                  <c:v>8586</c:v>
                </c:pt>
                <c:pt idx="35">
                  <c:v>8705.5</c:v>
                </c:pt>
                <c:pt idx="36">
                  <c:v>9144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  <c:pt idx="0">
                  <c:v>2.17850000008184E-2</c:v>
                </c:pt>
                <c:pt idx="1">
                  <c:v>-4.799999987881165E-4</c:v>
                </c:pt>
                <c:pt idx="2">
                  <c:v>-1.6058749999501742E-2</c:v>
                </c:pt>
                <c:pt idx="3">
                  <c:v>-1.0522500000661239E-2</c:v>
                </c:pt>
                <c:pt idx="4">
                  <c:v>1.1155000000144355E-2</c:v>
                </c:pt>
                <c:pt idx="5">
                  <c:v>-1.5627500000846339E-2</c:v>
                </c:pt>
                <c:pt idx="6">
                  <c:v>1.9310000003315508E-2</c:v>
                </c:pt>
                <c:pt idx="8">
                  <c:v>1.0000000002037268E-3</c:v>
                </c:pt>
                <c:pt idx="9">
                  <c:v>-1.065750000270782E-2</c:v>
                </c:pt>
                <c:pt idx="10">
                  <c:v>5.3124999976716936E-3</c:v>
                </c:pt>
                <c:pt idx="11">
                  <c:v>-2.0283750003727619E-2</c:v>
                </c:pt>
                <c:pt idx="12">
                  <c:v>-4.8543750002863817E-2</c:v>
                </c:pt>
                <c:pt idx="13">
                  <c:v>-2.8102500000386499E-2</c:v>
                </c:pt>
                <c:pt idx="14">
                  <c:v>-3.1941250003001187E-2</c:v>
                </c:pt>
                <c:pt idx="15">
                  <c:v>-2.0442500004719477E-2</c:v>
                </c:pt>
                <c:pt idx="16">
                  <c:v>-3.1449999994947575E-2</c:v>
                </c:pt>
                <c:pt idx="17">
                  <c:v>1.0793750006996561E-2</c:v>
                </c:pt>
                <c:pt idx="18">
                  <c:v>-1.3789999997243285E-2</c:v>
                </c:pt>
                <c:pt idx="19">
                  <c:v>5.5681249999906868E-2</c:v>
                </c:pt>
                <c:pt idx="20">
                  <c:v>5.1775000029010698E-3</c:v>
                </c:pt>
                <c:pt idx="21">
                  <c:v>1.2900000001536682E-2</c:v>
                </c:pt>
                <c:pt idx="22">
                  <c:v>1.1129999998956919E-2</c:v>
                </c:pt>
                <c:pt idx="23">
                  <c:v>-6.5725000022212043E-3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07-4023-BDBB-28DF336E97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-1114</c:v>
                </c:pt>
                <c:pt idx="1">
                  <c:v>-1008</c:v>
                </c:pt>
                <c:pt idx="2">
                  <c:v>-976.5</c:v>
                </c:pt>
                <c:pt idx="3">
                  <c:v>-591</c:v>
                </c:pt>
                <c:pt idx="4">
                  <c:v>-462</c:v>
                </c:pt>
                <c:pt idx="5">
                  <c:v>-149</c:v>
                </c:pt>
                <c:pt idx="6">
                  <c:v>-124</c:v>
                </c:pt>
                <c:pt idx="7">
                  <c:v>0</c:v>
                </c:pt>
                <c:pt idx="8">
                  <c:v>0</c:v>
                </c:pt>
                <c:pt idx="9">
                  <c:v>263</c:v>
                </c:pt>
                <c:pt idx="10">
                  <c:v>275</c:v>
                </c:pt>
                <c:pt idx="11">
                  <c:v>713.5</c:v>
                </c:pt>
                <c:pt idx="12">
                  <c:v>817.5</c:v>
                </c:pt>
                <c:pt idx="13">
                  <c:v>841</c:v>
                </c:pt>
                <c:pt idx="14">
                  <c:v>976.5</c:v>
                </c:pt>
                <c:pt idx="15">
                  <c:v>977</c:v>
                </c:pt>
                <c:pt idx="16">
                  <c:v>980</c:v>
                </c:pt>
                <c:pt idx="17">
                  <c:v>1082.5</c:v>
                </c:pt>
                <c:pt idx="18">
                  <c:v>1116</c:v>
                </c:pt>
                <c:pt idx="19">
                  <c:v>1127.5</c:v>
                </c:pt>
                <c:pt idx="20">
                  <c:v>1129</c:v>
                </c:pt>
                <c:pt idx="21">
                  <c:v>1240</c:v>
                </c:pt>
                <c:pt idx="22">
                  <c:v>1548</c:v>
                </c:pt>
                <c:pt idx="23">
                  <c:v>1829</c:v>
                </c:pt>
                <c:pt idx="24">
                  <c:v>5754</c:v>
                </c:pt>
                <c:pt idx="25">
                  <c:v>7270.5</c:v>
                </c:pt>
                <c:pt idx="26">
                  <c:v>7271</c:v>
                </c:pt>
                <c:pt idx="27">
                  <c:v>7303.5</c:v>
                </c:pt>
                <c:pt idx="28">
                  <c:v>7304</c:v>
                </c:pt>
                <c:pt idx="29">
                  <c:v>7419.5</c:v>
                </c:pt>
                <c:pt idx="30">
                  <c:v>7420</c:v>
                </c:pt>
                <c:pt idx="31">
                  <c:v>7434.5</c:v>
                </c:pt>
                <c:pt idx="32">
                  <c:v>7456</c:v>
                </c:pt>
                <c:pt idx="33">
                  <c:v>8018</c:v>
                </c:pt>
                <c:pt idx="34">
                  <c:v>8586</c:v>
                </c:pt>
                <c:pt idx="35">
                  <c:v>8705.5</c:v>
                </c:pt>
                <c:pt idx="36">
                  <c:v>9144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-1.3894853482701365E-2</c:v>
                </c:pt>
                <c:pt idx="1">
                  <c:v>-1.3183364112733149E-2</c:v>
                </c:pt>
                <c:pt idx="2">
                  <c:v>-1.2971930950902971E-2</c:v>
                </c:pt>
                <c:pt idx="3">
                  <c:v>-1.0384391779933652E-2</c:v>
                </c:pt>
                <c:pt idx="4">
                  <c:v>-9.518522641010066E-3</c:v>
                </c:pt>
                <c:pt idx="5">
                  <c:v>-7.4176153504435377E-3</c:v>
                </c:pt>
                <c:pt idx="6">
                  <c:v>-7.2498112537529207E-3</c:v>
                </c:pt>
                <c:pt idx="7">
                  <c:v>-6.4175029341674589E-3</c:v>
                </c:pt>
                <c:pt idx="8">
                  <c:v>-6.4175029341674589E-3</c:v>
                </c:pt>
                <c:pt idx="9">
                  <c:v>-4.6522038369821647E-3</c:v>
                </c:pt>
                <c:pt idx="10">
                  <c:v>-4.5716578705706692E-3</c:v>
                </c:pt>
                <c:pt idx="11">
                  <c:v>-1.6283740146172416E-3</c:v>
                </c:pt>
                <c:pt idx="12">
                  <c:v>-9.3030897238427415E-4</c:v>
                </c:pt>
                <c:pt idx="13">
                  <c:v>-7.7257312149509386E-4</c:v>
                </c:pt>
                <c:pt idx="14">
                  <c:v>1.3692508256805177E-4</c:v>
                </c:pt>
                <c:pt idx="15">
                  <c:v>1.402811645018643E-4</c:v>
                </c:pt>
                <c:pt idx="16">
                  <c:v>1.6041765610473862E-4</c:v>
                </c:pt>
                <c:pt idx="17">
                  <c:v>8.4841445253626933E-4</c:v>
                </c:pt>
                <c:pt idx="18">
                  <c:v>1.0732719421016968E-3</c:v>
                </c:pt>
                <c:pt idx="19">
                  <c:v>1.1504618265793807E-3</c:v>
                </c:pt>
                <c:pt idx="20">
                  <c:v>1.1605300723808174E-3</c:v>
                </c:pt>
                <c:pt idx="21">
                  <c:v>1.9055802616871585E-3</c:v>
                </c:pt>
                <c:pt idx="22">
                  <c:v>3.9729267329155632E-3</c:v>
                </c:pt>
                <c:pt idx="23">
                  <c:v>5.8590447797181016E-3</c:v>
                </c:pt>
                <c:pt idx="24">
                  <c:v>3.2204287960145017E-2</c:v>
                </c:pt>
                <c:pt idx="25">
                  <c:v>4.2383284465397859E-2</c:v>
                </c:pt>
                <c:pt idx="26">
                  <c:v>4.2386640547331669E-2</c:v>
                </c:pt>
                <c:pt idx="27">
                  <c:v>4.2604785873029474E-2</c:v>
                </c:pt>
                <c:pt idx="28">
                  <c:v>4.2608141954963284E-2</c:v>
                </c:pt>
                <c:pt idx="29">
                  <c:v>4.338339688167394E-2</c:v>
                </c:pt>
                <c:pt idx="30">
                  <c:v>4.338675296360775E-2</c:v>
                </c:pt>
                <c:pt idx="31">
                  <c:v>4.3484079339688307E-2</c:v>
                </c:pt>
                <c:pt idx="32">
                  <c:v>4.3628390862842238E-2</c:v>
                </c:pt>
                <c:pt idx="33">
                  <c:v>4.7400626956447318E-2</c:v>
                </c:pt>
                <c:pt idx="34">
                  <c:v>5.1213136033258139E-2</c:v>
                </c:pt>
                <c:pt idx="35">
                  <c:v>5.2015239615439295E-2</c:v>
                </c:pt>
                <c:pt idx="36">
                  <c:v>5.4958523471392719E-2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07-4023-BDBB-28DF336E976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-1114</c:v>
                </c:pt>
                <c:pt idx="1">
                  <c:v>-1008</c:v>
                </c:pt>
                <c:pt idx="2">
                  <c:v>-976.5</c:v>
                </c:pt>
                <c:pt idx="3">
                  <c:v>-591</c:v>
                </c:pt>
                <c:pt idx="4">
                  <c:v>-462</c:v>
                </c:pt>
                <c:pt idx="5">
                  <c:v>-149</c:v>
                </c:pt>
                <c:pt idx="6">
                  <c:v>-124</c:v>
                </c:pt>
                <c:pt idx="7">
                  <c:v>0</c:v>
                </c:pt>
                <c:pt idx="8">
                  <c:v>0</c:v>
                </c:pt>
                <c:pt idx="9">
                  <c:v>263</c:v>
                </c:pt>
                <c:pt idx="10">
                  <c:v>275</c:v>
                </c:pt>
                <c:pt idx="11">
                  <c:v>713.5</c:v>
                </c:pt>
                <c:pt idx="12">
                  <c:v>817.5</c:v>
                </c:pt>
                <c:pt idx="13">
                  <c:v>841</c:v>
                </c:pt>
                <c:pt idx="14">
                  <c:v>976.5</c:v>
                </c:pt>
                <c:pt idx="15">
                  <c:v>977</c:v>
                </c:pt>
                <c:pt idx="16">
                  <c:v>980</c:v>
                </c:pt>
                <c:pt idx="17">
                  <c:v>1082.5</c:v>
                </c:pt>
                <c:pt idx="18">
                  <c:v>1116</c:v>
                </c:pt>
                <c:pt idx="19">
                  <c:v>1127.5</c:v>
                </c:pt>
                <c:pt idx="20">
                  <c:v>1129</c:v>
                </c:pt>
                <c:pt idx="21">
                  <c:v>1240</c:v>
                </c:pt>
                <c:pt idx="22">
                  <c:v>1548</c:v>
                </c:pt>
                <c:pt idx="23">
                  <c:v>1829</c:v>
                </c:pt>
                <c:pt idx="24">
                  <c:v>5754</c:v>
                </c:pt>
                <c:pt idx="25">
                  <c:v>7270.5</c:v>
                </c:pt>
                <c:pt idx="26">
                  <c:v>7271</c:v>
                </c:pt>
                <c:pt idx="27">
                  <c:v>7303.5</c:v>
                </c:pt>
                <c:pt idx="28">
                  <c:v>7304</c:v>
                </c:pt>
                <c:pt idx="29">
                  <c:v>7419.5</c:v>
                </c:pt>
                <c:pt idx="30">
                  <c:v>7420</c:v>
                </c:pt>
                <c:pt idx="31">
                  <c:v>7434.5</c:v>
                </c:pt>
                <c:pt idx="32">
                  <c:v>7456</c:v>
                </c:pt>
                <c:pt idx="33">
                  <c:v>8018</c:v>
                </c:pt>
                <c:pt idx="34">
                  <c:v>8586</c:v>
                </c:pt>
                <c:pt idx="35">
                  <c:v>8705.5</c:v>
                </c:pt>
                <c:pt idx="36">
                  <c:v>9144</c:v>
                </c:pt>
              </c:numCache>
            </c:numRef>
          </c:xVal>
          <c:yVal>
            <c:numRef>
              <c:f>Active!$R$21:$R$985</c:f>
              <c:numCache>
                <c:formatCode>General</c:formatCode>
                <c:ptCount val="965"/>
                <c:pt idx="35">
                  <c:v>7.336250004300382E-3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07-4023-BDBB-28DF336E9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30456"/>
        <c:axId val="1"/>
      </c:scatterChart>
      <c:valAx>
        <c:axId val="784130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130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39256865912763"/>
          <c:y val="0.91925596256989606"/>
          <c:w val="0.882068529802110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19050</xdr:rowOff>
    </xdr:from>
    <xdr:to>
      <xdr:col>15</xdr:col>
      <xdr:colOff>304800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97099B8-7D35-38C7-09C4-F1AEE6327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2" TargetMode="External"/><Relationship Id="rId3" Type="http://schemas.openxmlformats.org/officeDocument/2006/relationships/hyperlink" Target="http://www.konkoly.hu/cgi-bin/IBVS?5507" TargetMode="External"/><Relationship Id="rId7" Type="http://schemas.openxmlformats.org/officeDocument/2006/relationships/hyperlink" Target="http://www.konkoly.hu/cgi-bin/IBVS?5507" TargetMode="External"/><Relationship Id="rId2" Type="http://schemas.openxmlformats.org/officeDocument/2006/relationships/hyperlink" Target="http://www.konkoly.hu/cgi-bin/IBVS?5507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www.konkoly.hu/cgi-bin/IBVS?5507" TargetMode="External"/><Relationship Id="rId11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konkoly.hu/cgi-bin/IBVS?5507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5507" TargetMode="External"/><Relationship Id="rId9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52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95" customHeight="1" x14ac:dyDescent="0.2"/>
  <cols>
    <col min="1" max="1" width="14.42578125" style="22" customWidth="1"/>
    <col min="2" max="2" width="5.140625" style="22" customWidth="1"/>
    <col min="3" max="3" width="11.85546875" style="22" customWidth="1"/>
    <col min="4" max="4" width="9.42578125" style="22" customWidth="1"/>
    <col min="5" max="5" width="15.140625" style="22" customWidth="1"/>
    <col min="6" max="6" width="9.140625" style="22" customWidth="1"/>
    <col min="7" max="7" width="8.140625" style="22" customWidth="1"/>
    <col min="8" max="14" width="8.5703125" style="22" customWidth="1"/>
    <col min="15" max="15" width="8" style="22" customWidth="1"/>
    <col min="16" max="16" width="7.7109375" style="22" customWidth="1"/>
    <col min="17" max="17" width="9.85546875" style="22" customWidth="1"/>
    <col min="18" max="16384" width="10.28515625" style="22"/>
  </cols>
  <sheetData>
    <row r="1" spans="1:7" customFormat="1" ht="20.25" x14ac:dyDescent="0.3">
      <c r="A1" s="1" t="s">
        <v>50</v>
      </c>
    </row>
    <row r="2" spans="1:7" ht="12.95" customHeight="1" x14ac:dyDescent="0.2">
      <c r="A2" s="22" t="s">
        <v>24</v>
      </c>
      <c r="B2" s="23" t="s">
        <v>28</v>
      </c>
    </row>
    <row r="3" spans="1:7" ht="12.95" customHeight="1" x14ac:dyDescent="0.2">
      <c r="B3" s="24"/>
    </row>
    <row r="4" spans="1:7" ht="12.95" customHeight="1" x14ac:dyDescent="0.2">
      <c r="A4" s="25" t="s">
        <v>0</v>
      </c>
      <c r="B4" s="26"/>
      <c r="C4" s="27">
        <v>32233.339</v>
      </c>
      <c r="D4" s="28">
        <v>2.5970024999999999</v>
      </c>
    </row>
    <row r="5" spans="1:7" ht="12.95" customHeight="1" x14ac:dyDescent="0.2">
      <c r="C5" s="29" t="s">
        <v>49</v>
      </c>
    </row>
    <row r="6" spans="1:7" ht="12.95" customHeight="1" x14ac:dyDescent="0.2">
      <c r="A6" s="25" t="s">
        <v>1</v>
      </c>
    </row>
    <row r="7" spans="1:7" ht="12.95" customHeight="1" x14ac:dyDescent="0.2">
      <c r="A7" s="22" t="s">
        <v>2</v>
      </c>
      <c r="C7" s="22">
        <f>+C4</f>
        <v>32233.339</v>
      </c>
    </row>
    <row r="8" spans="1:7" ht="12.95" customHeight="1" x14ac:dyDescent="0.2">
      <c r="A8" s="22" t="s">
        <v>3</v>
      </c>
      <c r="C8" s="22">
        <f>+D4</f>
        <v>2.5970024999999999</v>
      </c>
    </row>
    <row r="9" spans="1:7" ht="12.95" customHeight="1" x14ac:dyDescent="0.2">
      <c r="A9" s="30" t="s">
        <v>36</v>
      </c>
      <c r="C9" s="31">
        <v>-9.5</v>
      </c>
      <c r="D9" s="22" t="s">
        <v>37</v>
      </c>
    </row>
    <row r="10" spans="1:7" ht="12.95" customHeight="1" thickBot="1" x14ac:dyDescent="0.25">
      <c r="C10" s="32" t="s">
        <v>20</v>
      </c>
      <c r="D10" s="32" t="s">
        <v>21</v>
      </c>
    </row>
    <row r="11" spans="1:7" ht="12.95" customHeight="1" x14ac:dyDescent="0.2">
      <c r="A11" s="22" t="s">
        <v>16</v>
      </c>
      <c r="C11" s="29">
        <f ca="1">INTERCEPT(INDIRECT($G$11):G980,INDIRECT($F$11):F980)</f>
        <v>-6.4175029341674589E-3</v>
      </c>
      <c r="D11" s="24"/>
      <c r="F11" s="33" t="str">
        <f>"F"&amp;E19</f>
        <v>F21</v>
      </c>
      <c r="G11" s="29" t="str">
        <f>"G"&amp;E19</f>
        <v>G21</v>
      </c>
    </row>
    <row r="12" spans="1:7" ht="12.95" customHeight="1" x14ac:dyDescent="0.2">
      <c r="A12" s="22" t="s">
        <v>17</v>
      </c>
      <c r="C12" s="29">
        <f ca="1">SLOPE(INDIRECT($G$11):G980,INDIRECT($F$11):F980)</f>
        <v>6.7121638676246912E-6</v>
      </c>
      <c r="D12" s="24"/>
    </row>
    <row r="13" spans="1:7" ht="12.95" customHeight="1" x14ac:dyDescent="0.2">
      <c r="A13" s="22" t="s">
        <v>19</v>
      </c>
      <c r="C13" s="24" t="s">
        <v>14</v>
      </c>
      <c r="D13" s="34" t="s">
        <v>38</v>
      </c>
      <c r="E13" s="31">
        <v>1</v>
      </c>
    </row>
    <row r="14" spans="1:7" ht="12.95" customHeight="1" x14ac:dyDescent="0.2">
      <c r="D14" s="34" t="s">
        <v>39</v>
      </c>
      <c r="E14" s="35">
        <f ca="1">NOW()+15018.5+$C$9/24</f>
        <v>60360.798297106478</v>
      </c>
    </row>
    <row r="15" spans="1:7" ht="12.95" customHeight="1" x14ac:dyDescent="0.2">
      <c r="A15" s="36" t="s">
        <v>18</v>
      </c>
      <c r="C15" s="37">
        <f ca="1">(C7+C11)+(C8+C12)*INT(MAX(F21:F3521))</f>
        <v>55980.384818523475</v>
      </c>
      <c r="D15" s="34" t="s">
        <v>40</v>
      </c>
      <c r="E15" s="35">
        <f ca="1">ROUND(2*(E14-$C$7)/$C$8,0)/2+E13</f>
        <v>10831.5</v>
      </c>
    </row>
    <row r="16" spans="1:7" ht="12.95" customHeight="1" x14ac:dyDescent="0.2">
      <c r="A16" s="25" t="s">
        <v>4</v>
      </c>
      <c r="C16" s="38">
        <f ca="1">+C8+C12</f>
        <v>2.5970092121638677</v>
      </c>
      <c r="D16" s="34" t="s">
        <v>41</v>
      </c>
      <c r="E16" s="29">
        <f ca="1">ROUND(2*(E14-$C$15)/$C$16,0)/2+E13</f>
        <v>1687.5</v>
      </c>
    </row>
    <row r="17" spans="1:18" ht="12.95" customHeight="1" thickBot="1" x14ac:dyDescent="0.25">
      <c r="A17" s="34" t="s">
        <v>35</v>
      </c>
      <c r="C17" s="22">
        <f>COUNT(C21:C2179)</f>
        <v>37</v>
      </c>
      <c r="D17" s="34" t="s">
        <v>42</v>
      </c>
      <c r="E17" s="39">
        <f ca="1">+$C$15+$C$16*E16-15018.5-$C$9/24</f>
        <v>45344.733697383337</v>
      </c>
    </row>
    <row r="18" spans="1:18" ht="12.95" customHeight="1" x14ac:dyDescent="0.2">
      <c r="A18" s="25" t="s">
        <v>5</v>
      </c>
      <c r="C18" s="27">
        <f ca="1">+C15</f>
        <v>55980.384818523475</v>
      </c>
      <c r="D18" s="28">
        <f ca="1">+C16</f>
        <v>2.5970092121638677</v>
      </c>
      <c r="E18" s="40" t="s">
        <v>43</v>
      </c>
    </row>
    <row r="19" spans="1:18" ht="12.95" customHeight="1" thickTop="1" x14ac:dyDescent="0.2">
      <c r="A19" s="41" t="s">
        <v>44</v>
      </c>
      <c r="E19" s="42">
        <v>21</v>
      </c>
    </row>
    <row r="20" spans="1:18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13</v>
      </c>
      <c r="E20" s="32" t="s">
        <v>9</v>
      </c>
      <c r="F20" s="32" t="s">
        <v>10</v>
      </c>
      <c r="G20" s="32" t="s">
        <v>11</v>
      </c>
      <c r="H20" s="43" t="s">
        <v>12</v>
      </c>
      <c r="I20" s="43" t="s">
        <v>179</v>
      </c>
      <c r="J20" s="43" t="s">
        <v>180</v>
      </c>
      <c r="K20" s="43" t="s">
        <v>53</v>
      </c>
      <c r="L20" s="43" t="s">
        <v>25</v>
      </c>
      <c r="M20" s="43" t="s">
        <v>26</v>
      </c>
      <c r="N20" s="43" t="s">
        <v>27</v>
      </c>
      <c r="O20" s="43" t="s">
        <v>23</v>
      </c>
      <c r="P20" s="44" t="s">
        <v>22</v>
      </c>
      <c r="Q20" s="32" t="s">
        <v>15</v>
      </c>
      <c r="R20" s="45" t="s">
        <v>48</v>
      </c>
    </row>
    <row r="21" spans="1:18" ht="12.95" customHeight="1" x14ac:dyDescent="0.2">
      <c r="A21" s="46" t="s">
        <v>34</v>
      </c>
      <c r="C21" s="47">
        <v>29340.3</v>
      </c>
      <c r="D21" s="47"/>
      <c r="E21" s="22">
        <f t="shared" ref="E21:E57" si="0">+(C21-C$7)/C$8</f>
        <v>-1113.9916114828541</v>
      </c>
      <c r="F21" s="22">
        <f t="shared" ref="F21:F57" si="1">ROUND(2*E21,0)/2</f>
        <v>-1114</v>
      </c>
      <c r="G21" s="22">
        <f t="shared" ref="G21:G44" si="2">+C21-(C$7+F21*C$8)</f>
        <v>2.17850000008184E-2</v>
      </c>
      <c r="N21" s="22">
        <f t="shared" ref="N21:N27" si="3">G21</f>
        <v>2.17850000008184E-2</v>
      </c>
      <c r="O21" s="22">
        <f t="shared" ref="O21:O57" ca="1" si="4">+C$11+C$12*$F21</f>
        <v>-1.3894853482701365E-2</v>
      </c>
      <c r="Q21" s="48">
        <f t="shared" ref="Q21:Q57" si="5">+C21-15018.5</f>
        <v>14321.8</v>
      </c>
    </row>
    <row r="22" spans="1:18" ht="12.95" customHeight="1" x14ac:dyDescent="0.2">
      <c r="A22" s="49" t="s">
        <v>34</v>
      </c>
      <c r="C22" s="47">
        <v>29615.56</v>
      </c>
      <c r="D22" s="47"/>
      <c r="E22" s="22">
        <f t="shared" si="0"/>
        <v>-1008.0001848284701</v>
      </c>
      <c r="F22" s="22">
        <f t="shared" si="1"/>
        <v>-1008</v>
      </c>
      <c r="G22" s="22">
        <f t="shared" si="2"/>
        <v>-4.799999987881165E-4</v>
      </c>
      <c r="N22" s="22">
        <f t="shared" si="3"/>
        <v>-4.799999987881165E-4</v>
      </c>
      <c r="O22" s="22">
        <f t="shared" ca="1" si="4"/>
        <v>-1.3183364112733149E-2</v>
      </c>
      <c r="Q22" s="48">
        <f t="shared" si="5"/>
        <v>14597.060000000001</v>
      </c>
    </row>
    <row r="23" spans="1:18" ht="12.95" customHeight="1" x14ac:dyDescent="0.2">
      <c r="A23" s="49" t="s">
        <v>34</v>
      </c>
      <c r="C23" s="47">
        <v>29697.35</v>
      </c>
      <c r="D23" s="47"/>
      <c r="E23" s="22">
        <f t="shared" si="0"/>
        <v>-976.50618357125245</v>
      </c>
      <c r="F23" s="22">
        <f t="shared" si="1"/>
        <v>-976.5</v>
      </c>
      <c r="G23" s="22">
        <f t="shared" si="2"/>
        <v>-1.6058749999501742E-2</v>
      </c>
      <c r="N23" s="22">
        <f t="shared" si="3"/>
        <v>-1.6058749999501742E-2</v>
      </c>
      <c r="O23" s="22">
        <f t="shared" ca="1" si="4"/>
        <v>-1.2971930950902971E-2</v>
      </c>
      <c r="Q23" s="48">
        <f t="shared" si="5"/>
        <v>14678.849999999999</v>
      </c>
    </row>
    <row r="24" spans="1:18" ht="12.95" customHeight="1" x14ac:dyDescent="0.2">
      <c r="A24" s="49" t="s">
        <v>34</v>
      </c>
      <c r="C24" s="47">
        <v>30698.5</v>
      </c>
      <c r="D24" s="47"/>
      <c r="E24" s="22">
        <f t="shared" si="0"/>
        <v>-591.00405178662709</v>
      </c>
      <c r="F24" s="22">
        <f t="shared" si="1"/>
        <v>-591</v>
      </c>
      <c r="G24" s="22">
        <f t="shared" si="2"/>
        <v>-1.0522500000661239E-2</v>
      </c>
      <c r="N24" s="22">
        <f t="shared" si="3"/>
        <v>-1.0522500000661239E-2</v>
      </c>
      <c r="O24" s="22">
        <f t="shared" ca="1" si="4"/>
        <v>-1.0384391779933652E-2</v>
      </c>
      <c r="Q24" s="48">
        <f t="shared" si="5"/>
        <v>15680</v>
      </c>
    </row>
    <row r="25" spans="1:18" ht="12.95" customHeight="1" x14ac:dyDescent="0.2">
      <c r="A25" s="49" t="s">
        <v>34</v>
      </c>
      <c r="C25" s="47">
        <v>31033.535</v>
      </c>
      <c r="D25" s="47"/>
      <c r="E25" s="22">
        <f t="shared" si="0"/>
        <v>-461.99570466335712</v>
      </c>
      <c r="F25" s="22">
        <f t="shared" si="1"/>
        <v>-462</v>
      </c>
      <c r="G25" s="22">
        <f t="shared" si="2"/>
        <v>1.1155000000144355E-2</v>
      </c>
      <c r="N25" s="22">
        <f t="shared" si="3"/>
        <v>1.1155000000144355E-2</v>
      </c>
      <c r="O25" s="22">
        <f t="shared" ca="1" si="4"/>
        <v>-9.518522641010066E-3</v>
      </c>
      <c r="Q25" s="48">
        <f t="shared" si="5"/>
        <v>16015.035</v>
      </c>
    </row>
    <row r="26" spans="1:18" ht="12.95" customHeight="1" x14ac:dyDescent="0.2">
      <c r="A26" s="49" t="s">
        <v>34</v>
      </c>
      <c r="C26" s="47">
        <v>31846.37</v>
      </c>
      <c r="D26" s="47"/>
      <c r="E26" s="22">
        <f t="shared" si="0"/>
        <v>-149.00601751442326</v>
      </c>
      <c r="F26" s="22">
        <f t="shared" si="1"/>
        <v>-149</v>
      </c>
      <c r="G26" s="22">
        <f t="shared" si="2"/>
        <v>-1.5627500000846339E-2</v>
      </c>
      <c r="N26" s="22">
        <f t="shared" si="3"/>
        <v>-1.5627500000846339E-2</v>
      </c>
      <c r="O26" s="22">
        <f t="shared" ca="1" si="4"/>
        <v>-7.4176153504435377E-3</v>
      </c>
      <c r="Q26" s="48">
        <f t="shared" si="5"/>
        <v>16827.87</v>
      </c>
    </row>
    <row r="27" spans="1:18" ht="12.95" customHeight="1" x14ac:dyDescent="0.2">
      <c r="A27" s="49" t="s">
        <v>34</v>
      </c>
      <c r="C27" s="47">
        <v>31911.33</v>
      </c>
      <c r="D27" s="47"/>
      <c r="E27" s="22">
        <f t="shared" si="0"/>
        <v>-123.9925645046542</v>
      </c>
      <c r="F27" s="22">
        <f t="shared" si="1"/>
        <v>-124</v>
      </c>
      <c r="G27" s="22">
        <f t="shared" si="2"/>
        <v>1.9310000003315508E-2</v>
      </c>
      <c r="N27" s="22">
        <f t="shared" si="3"/>
        <v>1.9310000003315508E-2</v>
      </c>
      <c r="O27" s="22">
        <f t="shared" ca="1" si="4"/>
        <v>-7.2498112537529207E-3</v>
      </c>
      <c r="Q27" s="48">
        <f t="shared" si="5"/>
        <v>16892.830000000002</v>
      </c>
    </row>
    <row r="28" spans="1:18" ht="12.95" customHeight="1" x14ac:dyDescent="0.2">
      <c r="A28" s="49" t="s">
        <v>12</v>
      </c>
      <c r="B28" s="24"/>
      <c r="C28" s="47">
        <v>32233.339</v>
      </c>
      <c r="D28" s="47" t="s">
        <v>14</v>
      </c>
      <c r="E28" s="22">
        <f t="shared" si="0"/>
        <v>0</v>
      </c>
      <c r="F28" s="22">
        <f t="shared" si="1"/>
        <v>0</v>
      </c>
      <c r="G28" s="22">
        <f t="shared" si="2"/>
        <v>0</v>
      </c>
      <c r="H28" s="22">
        <f>+G28</f>
        <v>0</v>
      </c>
      <c r="O28" s="22">
        <f t="shared" ca="1" si="4"/>
        <v>-6.4175029341674589E-3</v>
      </c>
      <c r="Q28" s="48">
        <f t="shared" si="5"/>
        <v>17214.839</v>
      </c>
    </row>
    <row r="29" spans="1:18" ht="12.95" customHeight="1" x14ac:dyDescent="0.2">
      <c r="A29" s="49" t="s">
        <v>34</v>
      </c>
      <c r="C29" s="47">
        <v>32233.34</v>
      </c>
      <c r="D29" s="47"/>
      <c r="E29" s="22">
        <f t="shared" si="0"/>
        <v>3.8505931365246158E-4</v>
      </c>
      <c r="F29" s="22">
        <f t="shared" si="1"/>
        <v>0</v>
      </c>
      <c r="G29" s="22">
        <f t="shared" si="2"/>
        <v>1.0000000002037268E-3</v>
      </c>
      <c r="N29" s="22">
        <f t="shared" ref="N29:N44" si="6">G29</f>
        <v>1.0000000002037268E-3</v>
      </c>
      <c r="O29" s="22">
        <f t="shared" ca="1" si="4"/>
        <v>-6.4175029341674589E-3</v>
      </c>
      <c r="Q29" s="48">
        <f t="shared" si="5"/>
        <v>17214.84</v>
      </c>
    </row>
    <row r="30" spans="1:18" ht="12.95" customHeight="1" x14ac:dyDescent="0.2">
      <c r="A30" s="49" t="s">
        <v>34</v>
      </c>
      <c r="C30" s="47">
        <v>32916.339999999997</v>
      </c>
      <c r="D30" s="47"/>
      <c r="E30" s="22">
        <f t="shared" si="0"/>
        <v>262.99589623036428</v>
      </c>
      <c r="F30" s="22">
        <f t="shared" si="1"/>
        <v>263</v>
      </c>
      <c r="G30" s="22">
        <f t="shared" si="2"/>
        <v>-1.065750000270782E-2</v>
      </c>
      <c r="N30" s="22">
        <f t="shared" si="6"/>
        <v>-1.065750000270782E-2</v>
      </c>
      <c r="O30" s="22">
        <f t="shared" ca="1" si="4"/>
        <v>-4.6522038369821647E-3</v>
      </c>
      <c r="Q30" s="48">
        <f t="shared" si="5"/>
        <v>17897.839999999997</v>
      </c>
    </row>
    <row r="31" spans="1:18" ht="12.95" customHeight="1" x14ac:dyDescent="0.2">
      <c r="A31" s="49" t="s">
        <v>34</v>
      </c>
      <c r="C31" s="47">
        <v>32947.519999999997</v>
      </c>
      <c r="D31" s="47"/>
      <c r="E31" s="22">
        <f t="shared" si="0"/>
        <v>275.00204562760217</v>
      </c>
      <c r="F31" s="22">
        <f t="shared" si="1"/>
        <v>275</v>
      </c>
      <c r="G31" s="22">
        <f t="shared" si="2"/>
        <v>5.3124999976716936E-3</v>
      </c>
      <c r="N31" s="22">
        <f t="shared" si="6"/>
        <v>5.3124999976716936E-3</v>
      </c>
      <c r="O31" s="22">
        <f t="shared" ca="1" si="4"/>
        <v>-4.5716578705706692E-3</v>
      </c>
      <c r="Q31" s="48">
        <f t="shared" si="5"/>
        <v>17929.019999999997</v>
      </c>
    </row>
    <row r="32" spans="1:18" ht="12.95" customHeight="1" x14ac:dyDescent="0.2">
      <c r="A32" s="49" t="s">
        <v>34</v>
      </c>
      <c r="C32" s="47">
        <v>34086.28</v>
      </c>
      <c r="D32" s="47"/>
      <c r="E32" s="22">
        <f t="shared" si="0"/>
        <v>713.49218955314791</v>
      </c>
      <c r="F32" s="22">
        <f t="shared" si="1"/>
        <v>713.5</v>
      </c>
      <c r="G32" s="22">
        <f t="shared" si="2"/>
        <v>-2.0283750003727619E-2</v>
      </c>
      <c r="N32" s="22">
        <f t="shared" si="6"/>
        <v>-2.0283750003727619E-2</v>
      </c>
      <c r="O32" s="22">
        <f t="shared" ca="1" si="4"/>
        <v>-1.6283740146172416E-3</v>
      </c>
      <c r="Q32" s="48">
        <f t="shared" si="5"/>
        <v>19067.78</v>
      </c>
    </row>
    <row r="33" spans="1:21" ht="12.95" customHeight="1" x14ac:dyDescent="0.2">
      <c r="A33" s="49" t="s">
        <v>34</v>
      </c>
      <c r="C33" s="47">
        <v>34356.339999999997</v>
      </c>
      <c r="D33" s="47"/>
      <c r="E33" s="22">
        <f t="shared" si="0"/>
        <v>817.48130777694541</v>
      </c>
      <c r="F33" s="22">
        <f t="shared" si="1"/>
        <v>817.5</v>
      </c>
      <c r="G33" s="22">
        <f t="shared" si="2"/>
        <v>-4.8543750002863817E-2</v>
      </c>
      <c r="N33" s="22">
        <f t="shared" si="6"/>
        <v>-4.8543750002863817E-2</v>
      </c>
      <c r="O33" s="22">
        <f t="shared" ca="1" si="4"/>
        <v>-9.3030897238427415E-4</v>
      </c>
      <c r="Q33" s="48">
        <f t="shared" si="5"/>
        <v>19337.839999999997</v>
      </c>
    </row>
    <row r="34" spans="1:21" ht="12.95" customHeight="1" x14ac:dyDescent="0.2">
      <c r="A34" s="49" t="s">
        <v>34</v>
      </c>
      <c r="C34" s="47">
        <v>34417.39</v>
      </c>
      <c r="D34" s="47"/>
      <c r="E34" s="22">
        <f t="shared" si="0"/>
        <v>840.9891788706401</v>
      </c>
      <c r="F34" s="22">
        <f t="shared" si="1"/>
        <v>841</v>
      </c>
      <c r="G34" s="22">
        <f t="shared" si="2"/>
        <v>-2.8102500000386499E-2</v>
      </c>
      <c r="N34" s="22">
        <f t="shared" si="6"/>
        <v>-2.8102500000386499E-2</v>
      </c>
      <c r="O34" s="22">
        <f t="shared" ca="1" si="4"/>
        <v>-7.7257312149509386E-4</v>
      </c>
      <c r="Q34" s="48">
        <f t="shared" si="5"/>
        <v>19398.89</v>
      </c>
    </row>
    <row r="35" spans="1:21" ht="12.95" customHeight="1" x14ac:dyDescent="0.2">
      <c r="A35" s="49" t="s">
        <v>34</v>
      </c>
      <c r="C35" s="47">
        <v>34769.279999999999</v>
      </c>
      <c r="D35" s="47"/>
      <c r="E35" s="22">
        <f t="shared" si="0"/>
        <v>976.48770072419995</v>
      </c>
      <c r="F35" s="22">
        <f t="shared" si="1"/>
        <v>976.5</v>
      </c>
      <c r="G35" s="22">
        <f t="shared" si="2"/>
        <v>-3.1941250003001187E-2</v>
      </c>
      <c r="N35" s="22">
        <f t="shared" si="6"/>
        <v>-3.1941250003001187E-2</v>
      </c>
      <c r="O35" s="22">
        <f t="shared" ca="1" si="4"/>
        <v>1.3692508256805177E-4</v>
      </c>
      <c r="Q35" s="48">
        <f t="shared" si="5"/>
        <v>19750.78</v>
      </c>
    </row>
    <row r="36" spans="1:21" ht="12.95" customHeight="1" x14ac:dyDescent="0.2">
      <c r="A36" s="49" t="s">
        <v>34</v>
      </c>
      <c r="C36" s="47">
        <v>34770.589999999997</v>
      </c>
      <c r="D36" s="47"/>
      <c r="E36" s="22">
        <f t="shared" si="0"/>
        <v>976.99212842498093</v>
      </c>
      <c r="F36" s="22">
        <f t="shared" si="1"/>
        <v>977</v>
      </c>
      <c r="G36" s="22">
        <f t="shared" si="2"/>
        <v>-2.0442500004719477E-2</v>
      </c>
      <c r="N36" s="22">
        <f t="shared" si="6"/>
        <v>-2.0442500004719477E-2</v>
      </c>
      <c r="O36" s="22">
        <f t="shared" ca="1" si="4"/>
        <v>1.402811645018643E-4</v>
      </c>
      <c r="Q36" s="48">
        <f t="shared" si="5"/>
        <v>19752.089999999997</v>
      </c>
    </row>
    <row r="37" spans="1:21" ht="12.95" customHeight="1" x14ac:dyDescent="0.2">
      <c r="A37" s="49" t="s">
        <v>34</v>
      </c>
      <c r="C37" s="47">
        <v>34778.370000000003</v>
      </c>
      <c r="D37" s="47"/>
      <c r="E37" s="22">
        <f t="shared" si="0"/>
        <v>979.98788988458921</v>
      </c>
      <c r="F37" s="22">
        <f t="shared" si="1"/>
        <v>980</v>
      </c>
      <c r="G37" s="22">
        <f t="shared" si="2"/>
        <v>-3.1449999994947575E-2</v>
      </c>
      <c r="N37" s="22">
        <f t="shared" si="6"/>
        <v>-3.1449999994947575E-2</v>
      </c>
      <c r="O37" s="22">
        <f t="shared" ca="1" si="4"/>
        <v>1.6041765610473862E-4</v>
      </c>
      <c r="Q37" s="48">
        <f t="shared" si="5"/>
        <v>19759.870000000003</v>
      </c>
    </row>
    <row r="38" spans="1:21" ht="12.95" customHeight="1" x14ac:dyDescent="0.2">
      <c r="A38" s="49" t="s">
        <v>34</v>
      </c>
      <c r="C38" s="47">
        <v>35044.605000000003</v>
      </c>
      <c r="D38" s="47"/>
      <c r="E38" s="22">
        <f t="shared" si="0"/>
        <v>1082.5041562339673</v>
      </c>
      <c r="F38" s="22">
        <f t="shared" si="1"/>
        <v>1082.5</v>
      </c>
      <c r="G38" s="22">
        <f t="shared" si="2"/>
        <v>1.0793750006996561E-2</v>
      </c>
      <c r="N38" s="22">
        <f t="shared" si="6"/>
        <v>1.0793750006996561E-2</v>
      </c>
      <c r="O38" s="22">
        <f t="shared" ca="1" si="4"/>
        <v>8.4841445253626933E-4</v>
      </c>
      <c r="Q38" s="48">
        <f t="shared" si="5"/>
        <v>20026.105000000003</v>
      </c>
    </row>
    <row r="39" spans="1:21" ht="12.95" customHeight="1" x14ac:dyDescent="0.2">
      <c r="A39" s="49" t="s">
        <v>34</v>
      </c>
      <c r="C39" s="47">
        <v>35131.58</v>
      </c>
      <c r="D39" s="47"/>
      <c r="E39" s="22">
        <f t="shared" si="0"/>
        <v>1115.9946900320665</v>
      </c>
      <c r="F39" s="22">
        <f t="shared" si="1"/>
        <v>1116</v>
      </c>
      <c r="G39" s="22">
        <f t="shared" si="2"/>
        <v>-1.3789999997243285E-2</v>
      </c>
      <c r="N39" s="22">
        <f t="shared" si="6"/>
        <v>-1.3789999997243285E-2</v>
      </c>
      <c r="O39" s="22">
        <f t="shared" ca="1" si="4"/>
        <v>1.0732719421016968E-3</v>
      </c>
      <c r="Q39" s="48">
        <f t="shared" si="5"/>
        <v>20113.080000000002</v>
      </c>
    </row>
    <row r="40" spans="1:21" ht="12.95" customHeight="1" x14ac:dyDescent="0.2">
      <c r="A40" s="49" t="s">
        <v>34</v>
      </c>
      <c r="C40" s="47">
        <v>35161.514999999999</v>
      </c>
      <c r="D40" s="47"/>
      <c r="E40" s="22">
        <f t="shared" si="0"/>
        <v>1127.5214405839038</v>
      </c>
      <c r="F40" s="22">
        <f t="shared" si="1"/>
        <v>1127.5</v>
      </c>
      <c r="G40" s="22">
        <f t="shared" si="2"/>
        <v>5.5681249999906868E-2</v>
      </c>
      <c r="N40" s="22">
        <f t="shared" si="6"/>
        <v>5.5681249999906868E-2</v>
      </c>
      <c r="O40" s="22">
        <f t="shared" ca="1" si="4"/>
        <v>1.1504618265793807E-3</v>
      </c>
      <c r="Q40" s="48">
        <f t="shared" si="5"/>
        <v>20143.014999999999</v>
      </c>
    </row>
    <row r="41" spans="1:21" ht="12.95" customHeight="1" x14ac:dyDescent="0.2">
      <c r="A41" s="49" t="s">
        <v>34</v>
      </c>
      <c r="C41" s="47">
        <v>35165.360000000001</v>
      </c>
      <c r="D41" s="47"/>
      <c r="E41" s="22">
        <f t="shared" si="0"/>
        <v>1129.0019936445963</v>
      </c>
      <c r="F41" s="22">
        <f t="shared" si="1"/>
        <v>1129</v>
      </c>
      <c r="G41" s="22">
        <f t="shared" si="2"/>
        <v>5.1775000029010698E-3</v>
      </c>
      <c r="N41" s="22">
        <f t="shared" si="6"/>
        <v>5.1775000029010698E-3</v>
      </c>
      <c r="O41" s="22">
        <f t="shared" ca="1" si="4"/>
        <v>1.1605300723808174E-3</v>
      </c>
      <c r="Q41" s="48">
        <f t="shared" si="5"/>
        <v>20146.86</v>
      </c>
    </row>
    <row r="42" spans="1:21" ht="12.95" customHeight="1" x14ac:dyDescent="0.2">
      <c r="A42" s="49" t="s">
        <v>34</v>
      </c>
      <c r="C42" s="47">
        <v>35453.635000000002</v>
      </c>
      <c r="D42" s="47"/>
      <c r="E42" s="22">
        <f t="shared" si="0"/>
        <v>1240.004967265146</v>
      </c>
      <c r="F42" s="22">
        <f t="shared" si="1"/>
        <v>1240</v>
      </c>
      <c r="G42" s="22">
        <f t="shared" si="2"/>
        <v>1.2900000001536682E-2</v>
      </c>
      <c r="N42" s="22">
        <f t="shared" si="6"/>
        <v>1.2900000001536682E-2</v>
      </c>
      <c r="O42" s="22">
        <f t="shared" ca="1" si="4"/>
        <v>1.9055802616871585E-3</v>
      </c>
      <c r="Q42" s="48">
        <f t="shared" si="5"/>
        <v>20435.135000000002</v>
      </c>
    </row>
    <row r="43" spans="1:21" ht="12.95" customHeight="1" x14ac:dyDescent="0.2">
      <c r="A43" s="49" t="s">
        <v>34</v>
      </c>
      <c r="C43" s="47">
        <v>36253.51</v>
      </c>
      <c r="D43" s="47"/>
      <c r="E43" s="22">
        <f t="shared" si="0"/>
        <v>1548.004285710161</v>
      </c>
      <c r="F43" s="22">
        <f t="shared" si="1"/>
        <v>1548</v>
      </c>
      <c r="G43" s="22">
        <f t="shared" si="2"/>
        <v>1.1129999998956919E-2</v>
      </c>
      <c r="N43" s="22">
        <f t="shared" si="6"/>
        <v>1.1129999998956919E-2</v>
      </c>
      <c r="O43" s="22">
        <f t="shared" ca="1" si="4"/>
        <v>3.9729267329155632E-3</v>
      </c>
      <c r="Q43" s="48">
        <f t="shared" si="5"/>
        <v>21235.010000000002</v>
      </c>
    </row>
    <row r="44" spans="1:21" ht="12.95" customHeight="1" x14ac:dyDescent="0.2">
      <c r="A44" s="49" t="s">
        <v>34</v>
      </c>
      <c r="C44" s="47">
        <v>36983.25</v>
      </c>
      <c r="D44" s="47"/>
      <c r="E44" s="22">
        <f t="shared" si="0"/>
        <v>1828.9974691976615</v>
      </c>
      <c r="F44" s="22">
        <f t="shared" si="1"/>
        <v>1829</v>
      </c>
      <c r="G44" s="22">
        <f t="shared" si="2"/>
        <v>-6.5725000022212043E-3</v>
      </c>
      <c r="N44" s="22">
        <f t="shared" si="6"/>
        <v>-6.5725000022212043E-3</v>
      </c>
      <c r="O44" s="22">
        <f t="shared" ca="1" si="4"/>
        <v>5.8590447797181016E-3</v>
      </c>
      <c r="Q44" s="48">
        <f t="shared" si="5"/>
        <v>21964.75</v>
      </c>
    </row>
    <row r="45" spans="1:21" ht="12.95" customHeight="1" x14ac:dyDescent="0.2">
      <c r="A45" s="50" t="s">
        <v>133</v>
      </c>
      <c r="B45" s="51" t="s">
        <v>31</v>
      </c>
      <c r="C45" s="52">
        <v>47176.383999999998</v>
      </c>
      <c r="D45" s="5"/>
      <c r="E45" s="22">
        <f t="shared" si="0"/>
        <v>5753.9586504056115</v>
      </c>
      <c r="F45" s="22">
        <f t="shared" si="1"/>
        <v>5754</v>
      </c>
      <c r="O45" s="22">
        <f t="shared" ca="1" si="4"/>
        <v>3.2204287960145017E-2</v>
      </c>
      <c r="Q45" s="48">
        <f t="shared" si="5"/>
        <v>32157.883999999998</v>
      </c>
      <c r="U45" s="22">
        <f>+C45-(C$7+F45*C$8)</f>
        <v>-0.1073850000029779</v>
      </c>
    </row>
    <row r="46" spans="1:21" ht="12.95" customHeight="1" x14ac:dyDescent="0.2">
      <c r="A46" s="5" t="s">
        <v>32</v>
      </c>
      <c r="B46" s="4" t="s">
        <v>30</v>
      </c>
      <c r="C46" s="53">
        <v>51114.889599999879</v>
      </c>
      <c r="D46" s="54">
        <v>1.1000000000000001E-3</v>
      </c>
      <c r="E46" s="22">
        <f t="shared" si="0"/>
        <v>7270.5169132489782</v>
      </c>
      <c r="F46" s="22">
        <f t="shared" si="1"/>
        <v>7270.5</v>
      </c>
      <c r="G46" s="22">
        <f t="shared" ref="G46:G55" si="7">+C46-(C$7+F46*C$8)</f>
        <v>4.3923749879468232E-2</v>
      </c>
      <c r="K46" s="22">
        <f t="shared" ref="K46:K51" si="8">+G46</f>
        <v>4.3923749879468232E-2</v>
      </c>
      <c r="O46" s="22">
        <f t="shared" ca="1" si="4"/>
        <v>4.2383284465397859E-2</v>
      </c>
      <c r="Q46" s="48">
        <f t="shared" si="5"/>
        <v>36096.389599999879</v>
      </c>
    </row>
    <row r="47" spans="1:21" ht="12.95" customHeight="1" x14ac:dyDescent="0.2">
      <c r="A47" s="5" t="s">
        <v>32</v>
      </c>
      <c r="B47" s="4" t="s">
        <v>31</v>
      </c>
      <c r="C47" s="53">
        <v>51116.180900000036</v>
      </c>
      <c r="D47" s="54">
        <v>1.8E-3</v>
      </c>
      <c r="E47" s="22">
        <f t="shared" si="0"/>
        <v>7271.0141403406569</v>
      </c>
      <c r="F47" s="22">
        <f t="shared" si="1"/>
        <v>7271</v>
      </c>
      <c r="G47" s="22">
        <f t="shared" si="7"/>
        <v>3.6722500037285499E-2</v>
      </c>
      <c r="K47" s="22">
        <f t="shared" si="8"/>
        <v>3.6722500037285499E-2</v>
      </c>
      <c r="O47" s="22">
        <f t="shared" ca="1" si="4"/>
        <v>4.2386640547331669E-2</v>
      </c>
      <c r="Q47" s="48">
        <f t="shared" si="5"/>
        <v>36097.680900000036</v>
      </c>
    </row>
    <row r="48" spans="1:21" ht="12.95" customHeight="1" x14ac:dyDescent="0.2">
      <c r="A48" s="5" t="s">
        <v>32</v>
      </c>
      <c r="B48" s="4" t="s">
        <v>30</v>
      </c>
      <c r="C48" s="53">
        <v>51200.589300000109</v>
      </c>
      <c r="D48" s="54">
        <v>1.1999999999999999E-3</v>
      </c>
      <c r="E48" s="22">
        <f t="shared" si="0"/>
        <v>7303.5163809045662</v>
      </c>
      <c r="F48" s="22">
        <f t="shared" si="1"/>
        <v>7303.5</v>
      </c>
      <c r="G48" s="22">
        <f t="shared" si="7"/>
        <v>4.2541250106296502E-2</v>
      </c>
      <c r="K48" s="22">
        <f t="shared" si="8"/>
        <v>4.2541250106296502E-2</v>
      </c>
      <c r="O48" s="22">
        <f t="shared" ca="1" si="4"/>
        <v>4.2604785873029474E-2</v>
      </c>
      <c r="Q48" s="48">
        <f t="shared" si="5"/>
        <v>36182.089300000109</v>
      </c>
    </row>
    <row r="49" spans="1:18" ht="12.95" customHeight="1" x14ac:dyDescent="0.2">
      <c r="A49" s="5" t="s">
        <v>32</v>
      </c>
      <c r="B49" s="4" t="s">
        <v>31</v>
      </c>
      <c r="C49" s="53">
        <v>51201.882499999832</v>
      </c>
      <c r="D49" s="54">
        <v>1.2999999999999999E-3</v>
      </c>
      <c r="E49" s="22">
        <f t="shared" si="0"/>
        <v>7304.0143396087733</v>
      </c>
      <c r="F49" s="22">
        <f t="shared" si="1"/>
        <v>7304</v>
      </c>
      <c r="G49" s="22">
        <f t="shared" si="7"/>
        <v>3.7239999830489978E-2</v>
      </c>
      <c r="K49" s="22">
        <f t="shared" si="8"/>
        <v>3.7239999830489978E-2</v>
      </c>
      <c r="O49" s="22">
        <f t="shared" ca="1" si="4"/>
        <v>4.2608141954963284E-2</v>
      </c>
      <c r="Q49" s="48">
        <f t="shared" si="5"/>
        <v>36183.382499999832</v>
      </c>
    </row>
    <row r="50" spans="1:18" ht="12.95" customHeight="1" x14ac:dyDescent="0.2">
      <c r="A50" s="5" t="s">
        <v>32</v>
      </c>
      <c r="B50" s="4" t="s">
        <v>30</v>
      </c>
      <c r="C50" s="53">
        <v>51501.842600000091</v>
      </c>
      <c r="D50" s="54">
        <v>1.2999999999999999E-3</v>
      </c>
      <c r="E50" s="22">
        <f t="shared" si="0"/>
        <v>7419.516769814466</v>
      </c>
      <c r="F50" s="22">
        <f t="shared" si="1"/>
        <v>7419.5</v>
      </c>
      <c r="G50" s="22">
        <f t="shared" si="7"/>
        <v>4.3551250091695692E-2</v>
      </c>
      <c r="K50" s="22">
        <f t="shared" si="8"/>
        <v>4.3551250091695692E-2</v>
      </c>
      <c r="O50" s="22">
        <f t="shared" ca="1" si="4"/>
        <v>4.338339688167394E-2</v>
      </c>
      <c r="Q50" s="48">
        <f t="shared" si="5"/>
        <v>36483.342600000091</v>
      </c>
    </row>
    <row r="51" spans="1:18" ht="12.95" customHeight="1" x14ac:dyDescent="0.2">
      <c r="A51" s="5" t="s">
        <v>32</v>
      </c>
      <c r="B51" s="4" t="s">
        <v>31</v>
      </c>
      <c r="C51" s="53">
        <v>51503.134800000116</v>
      </c>
      <c r="D51" s="54">
        <v>1.6999999999999999E-3</v>
      </c>
      <c r="E51" s="22">
        <f t="shared" si="0"/>
        <v>7420.0143434594756</v>
      </c>
      <c r="F51" s="22">
        <f t="shared" si="1"/>
        <v>7420</v>
      </c>
      <c r="G51" s="22">
        <f t="shared" si="7"/>
        <v>3.7250000117637683E-2</v>
      </c>
      <c r="K51" s="22">
        <f t="shared" si="8"/>
        <v>3.7250000117637683E-2</v>
      </c>
      <c r="O51" s="22">
        <f t="shared" ca="1" si="4"/>
        <v>4.338675296360775E-2</v>
      </c>
      <c r="Q51" s="48">
        <f t="shared" si="5"/>
        <v>36484.634800000116</v>
      </c>
    </row>
    <row r="52" spans="1:18" ht="12.95" customHeight="1" x14ac:dyDescent="0.2">
      <c r="A52" s="49" t="s">
        <v>29</v>
      </c>
      <c r="B52" s="8" t="s">
        <v>30</v>
      </c>
      <c r="C52" s="55">
        <v>51540.8079</v>
      </c>
      <c r="D52" s="55">
        <v>0.01</v>
      </c>
      <c r="E52" s="22">
        <f t="shared" si="0"/>
        <v>7434.5207214856364</v>
      </c>
      <c r="F52" s="22">
        <f t="shared" si="1"/>
        <v>7434.5</v>
      </c>
      <c r="G52" s="22">
        <f t="shared" si="7"/>
        <v>5.3813749997061677E-2</v>
      </c>
      <c r="K52" s="22">
        <f>+G52</f>
        <v>5.3813749997061677E-2</v>
      </c>
      <c r="O52" s="22">
        <f t="shared" ca="1" si="4"/>
        <v>4.3484079339688307E-2</v>
      </c>
      <c r="Q52" s="48">
        <f t="shared" si="5"/>
        <v>36522.3079</v>
      </c>
    </row>
    <row r="53" spans="1:18" ht="12.95" customHeight="1" x14ac:dyDescent="0.2">
      <c r="A53" s="49" t="s">
        <v>29</v>
      </c>
      <c r="B53" s="8" t="s">
        <v>31</v>
      </c>
      <c r="C53" s="55">
        <v>51596.642399999997</v>
      </c>
      <c r="D53" s="55">
        <v>0.01</v>
      </c>
      <c r="E53" s="22">
        <f t="shared" si="0"/>
        <v>7456.0203157293836</v>
      </c>
      <c r="F53" s="22">
        <f t="shared" si="1"/>
        <v>7456</v>
      </c>
      <c r="G53" s="22">
        <f t="shared" si="7"/>
        <v>5.2759999998670537E-2</v>
      </c>
      <c r="K53" s="22">
        <f>+G53</f>
        <v>5.2759999998670537E-2</v>
      </c>
      <c r="O53" s="22">
        <f t="shared" ca="1" si="4"/>
        <v>4.3628390862842238E-2</v>
      </c>
      <c r="Q53" s="48">
        <f t="shared" si="5"/>
        <v>36578.142399999997</v>
      </c>
    </row>
    <row r="54" spans="1:18" ht="12.95" customHeight="1" x14ac:dyDescent="0.2">
      <c r="A54" s="5" t="s">
        <v>33</v>
      </c>
      <c r="B54" s="7" t="s">
        <v>31</v>
      </c>
      <c r="C54" s="5">
        <v>53056.1414</v>
      </c>
      <c r="D54" s="5">
        <v>4.0000000000000002E-4</v>
      </c>
      <c r="E54" s="22">
        <f t="shared" si="0"/>
        <v>8018.0139988313458</v>
      </c>
      <c r="F54" s="22">
        <f t="shared" si="1"/>
        <v>8018</v>
      </c>
      <c r="G54" s="22">
        <f t="shared" si="7"/>
        <v>3.6354999996547122E-2</v>
      </c>
      <c r="K54" s="22">
        <f>+G54</f>
        <v>3.6354999996547122E-2</v>
      </c>
      <c r="O54" s="22">
        <f t="shared" ca="1" si="4"/>
        <v>4.7400626956447318E-2</v>
      </c>
      <c r="Q54" s="48">
        <f t="shared" si="5"/>
        <v>38037.6414</v>
      </c>
    </row>
    <row r="55" spans="1:18" ht="12.95" customHeight="1" x14ac:dyDescent="0.2">
      <c r="A55" s="5" t="s">
        <v>46</v>
      </c>
      <c r="B55" s="8" t="s">
        <v>31</v>
      </c>
      <c r="C55" s="5">
        <v>54531.260829999999</v>
      </c>
      <c r="D55" s="5">
        <v>2.0000000000000001E-4</v>
      </c>
      <c r="E55" s="22">
        <f t="shared" si="0"/>
        <v>8586.0224739868372</v>
      </c>
      <c r="F55" s="22">
        <f t="shared" si="1"/>
        <v>8586</v>
      </c>
      <c r="G55" s="22">
        <f t="shared" si="7"/>
        <v>5.8365000004414469E-2</v>
      </c>
      <c r="K55" s="22">
        <f>+G55</f>
        <v>5.8365000004414469E-2</v>
      </c>
      <c r="O55" s="22">
        <f t="shared" ca="1" si="4"/>
        <v>5.1213136033258139E-2</v>
      </c>
      <c r="Q55" s="48">
        <f t="shared" si="5"/>
        <v>39512.760829999999</v>
      </c>
    </row>
    <row r="56" spans="1:18" ht="12.95" customHeight="1" x14ac:dyDescent="0.2">
      <c r="A56" s="5" t="s">
        <v>45</v>
      </c>
      <c r="B56" s="8" t="s">
        <v>30</v>
      </c>
      <c r="C56" s="5">
        <v>54841.551599999999</v>
      </c>
      <c r="D56" s="5">
        <v>2.8999999999999998E-3</v>
      </c>
      <c r="E56" s="22">
        <f t="shared" si="0"/>
        <v>8705.5028248913895</v>
      </c>
      <c r="F56" s="22">
        <f t="shared" si="1"/>
        <v>8705.5</v>
      </c>
      <c r="O56" s="22">
        <f t="shared" ca="1" si="4"/>
        <v>5.2015239615439295E-2</v>
      </c>
      <c r="Q56" s="48">
        <f t="shared" si="5"/>
        <v>39823.051599999999</v>
      </c>
      <c r="R56" s="22">
        <f>+C56-(C$7+F56*C$8)</f>
        <v>7.336250004300382E-3</v>
      </c>
    </row>
    <row r="57" spans="1:18" ht="12.95" customHeight="1" x14ac:dyDescent="0.2">
      <c r="A57" s="56" t="s">
        <v>47</v>
      </c>
      <c r="B57" s="57" t="s">
        <v>31</v>
      </c>
      <c r="C57" s="58">
        <v>55980.401400000002</v>
      </c>
      <c r="D57" s="58">
        <v>6.4000000000000003E-3</v>
      </c>
      <c r="E57" s="22">
        <f t="shared" si="0"/>
        <v>9144.0275471432942</v>
      </c>
      <c r="F57" s="22">
        <f t="shared" si="1"/>
        <v>9144</v>
      </c>
      <c r="G57" s="22">
        <f>+C57-(C$7+F57*C$8)</f>
        <v>7.1540000004461035E-2</v>
      </c>
      <c r="K57" s="22">
        <f>+G57</f>
        <v>7.1540000004461035E-2</v>
      </c>
      <c r="O57" s="22">
        <f t="shared" ca="1" si="4"/>
        <v>5.4958523471392719E-2</v>
      </c>
      <c r="Q57" s="48">
        <f t="shared" si="5"/>
        <v>40961.901400000002</v>
      </c>
    </row>
    <row r="58" spans="1:18" ht="12.95" customHeight="1" x14ac:dyDescent="0.2">
      <c r="A58" s="49"/>
      <c r="B58" s="24"/>
      <c r="C58" s="23"/>
      <c r="D58" s="23"/>
    </row>
    <row r="59" spans="1:18" ht="12.95" customHeight="1" x14ac:dyDescent="0.2">
      <c r="A59" s="49"/>
      <c r="C59" s="23"/>
      <c r="D59" s="23"/>
    </row>
    <row r="60" spans="1:18" ht="12.95" customHeight="1" x14ac:dyDescent="0.2">
      <c r="A60" s="49"/>
      <c r="C60" s="23"/>
      <c r="D60" s="23"/>
    </row>
    <row r="61" spans="1:18" ht="12.95" customHeight="1" x14ac:dyDescent="0.2">
      <c r="A61" s="49"/>
      <c r="C61" s="23"/>
      <c r="D61" s="23"/>
    </row>
    <row r="62" spans="1:18" ht="12.95" customHeight="1" x14ac:dyDescent="0.2">
      <c r="A62" s="49"/>
      <c r="C62" s="23"/>
      <c r="D62" s="23"/>
    </row>
    <row r="63" spans="1:18" ht="12.95" customHeight="1" x14ac:dyDescent="0.2">
      <c r="A63" s="49"/>
      <c r="C63" s="23"/>
      <c r="D63" s="23"/>
    </row>
    <row r="64" spans="1:18" ht="12.95" customHeight="1" x14ac:dyDescent="0.2">
      <c r="A64" s="49"/>
      <c r="C64" s="23"/>
      <c r="D64" s="23"/>
    </row>
    <row r="65" spans="1:4" ht="12.95" customHeight="1" x14ac:dyDescent="0.2">
      <c r="A65" s="49"/>
      <c r="C65" s="23"/>
      <c r="D65" s="23"/>
    </row>
    <row r="66" spans="1:4" ht="12.95" customHeight="1" x14ac:dyDescent="0.2">
      <c r="A66" s="49"/>
      <c r="C66" s="23"/>
      <c r="D66" s="23"/>
    </row>
    <row r="67" spans="1:4" ht="12.95" customHeight="1" x14ac:dyDescent="0.2">
      <c r="A67" s="49"/>
      <c r="C67" s="23"/>
      <c r="D67" s="23"/>
    </row>
    <row r="68" spans="1:4" ht="12.95" customHeight="1" x14ac:dyDescent="0.2">
      <c r="A68" s="49"/>
      <c r="C68" s="23"/>
      <c r="D68" s="23"/>
    </row>
    <row r="69" spans="1:4" ht="12.95" customHeight="1" x14ac:dyDescent="0.2">
      <c r="A69" s="49"/>
      <c r="C69" s="23"/>
      <c r="D69" s="23"/>
    </row>
    <row r="70" spans="1:4" ht="12.95" customHeight="1" x14ac:dyDescent="0.2">
      <c r="C70" s="23"/>
      <c r="D70" s="23"/>
    </row>
    <row r="71" spans="1:4" ht="12.95" customHeight="1" x14ac:dyDescent="0.2">
      <c r="C71" s="23"/>
      <c r="D71" s="23"/>
    </row>
    <row r="72" spans="1:4" ht="12.95" customHeight="1" x14ac:dyDescent="0.2">
      <c r="C72" s="23"/>
      <c r="D72" s="23"/>
    </row>
    <row r="73" spans="1:4" ht="12.95" customHeight="1" x14ac:dyDescent="0.2">
      <c r="C73" s="23"/>
      <c r="D73" s="23"/>
    </row>
    <row r="74" spans="1:4" ht="12.95" customHeight="1" x14ac:dyDescent="0.2">
      <c r="C74" s="23"/>
      <c r="D74" s="23"/>
    </row>
    <row r="75" spans="1:4" ht="12.95" customHeight="1" x14ac:dyDescent="0.2">
      <c r="C75" s="23"/>
      <c r="D75" s="23"/>
    </row>
    <row r="76" spans="1:4" ht="12.95" customHeight="1" x14ac:dyDescent="0.2">
      <c r="C76" s="23"/>
      <c r="D76" s="23"/>
    </row>
    <row r="77" spans="1:4" ht="12.95" customHeight="1" x14ac:dyDescent="0.2">
      <c r="C77" s="23"/>
      <c r="D77" s="23"/>
    </row>
    <row r="78" spans="1:4" ht="12.95" customHeight="1" x14ac:dyDescent="0.2">
      <c r="C78" s="23"/>
      <c r="D78" s="23"/>
    </row>
    <row r="79" spans="1:4" ht="12.95" customHeight="1" x14ac:dyDescent="0.2">
      <c r="C79" s="23"/>
      <c r="D79" s="23"/>
    </row>
    <row r="80" spans="1:4" ht="12.95" customHeight="1" x14ac:dyDescent="0.2">
      <c r="C80" s="23"/>
      <c r="D80" s="23"/>
    </row>
    <row r="81" spans="3:4" ht="12.95" customHeight="1" x14ac:dyDescent="0.2">
      <c r="C81" s="23"/>
      <c r="D81" s="23"/>
    </row>
    <row r="82" spans="3:4" ht="12.95" customHeight="1" x14ac:dyDescent="0.2">
      <c r="C82" s="23"/>
      <c r="D82" s="23"/>
    </row>
    <row r="83" spans="3:4" ht="12.95" customHeight="1" x14ac:dyDescent="0.2">
      <c r="C83" s="23"/>
      <c r="D83" s="23"/>
    </row>
    <row r="84" spans="3:4" ht="12.95" customHeight="1" x14ac:dyDescent="0.2">
      <c r="C84" s="23"/>
      <c r="D84" s="23"/>
    </row>
    <row r="85" spans="3:4" ht="12.95" customHeight="1" x14ac:dyDescent="0.2">
      <c r="C85" s="23"/>
      <c r="D85" s="23"/>
    </row>
    <row r="86" spans="3:4" ht="12.95" customHeight="1" x14ac:dyDescent="0.2">
      <c r="C86" s="23"/>
      <c r="D86" s="23"/>
    </row>
    <row r="87" spans="3:4" ht="12.95" customHeight="1" x14ac:dyDescent="0.2">
      <c r="C87" s="23"/>
      <c r="D87" s="23"/>
    </row>
    <row r="88" spans="3:4" ht="12.95" customHeight="1" x14ac:dyDescent="0.2">
      <c r="C88" s="23"/>
      <c r="D88" s="23"/>
    </row>
    <row r="89" spans="3:4" ht="12.95" customHeight="1" x14ac:dyDescent="0.2">
      <c r="C89" s="23"/>
      <c r="D89" s="23"/>
    </row>
    <row r="90" spans="3:4" ht="12.95" customHeight="1" x14ac:dyDescent="0.2">
      <c r="C90" s="23"/>
      <c r="D90" s="23"/>
    </row>
    <row r="91" spans="3:4" ht="12.95" customHeight="1" x14ac:dyDescent="0.2">
      <c r="C91" s="23"/>
      <c r="D91" s="23"/>
    </row>
    <row r="92" spans="3:4" ht="12.95" customHeight="1" x14ac:dyDescent="0.2">
      <c r="C92" s="23"/>
      <c r="D92" s="23"/>
    </row>
    <row r="93" spans="3:4" ht="12.95" customHeight="1" x14ac:dyDescent="0.2">
      <c r="C93" s="23"/>
      <c r="D93" s="23"/>
    </row>
    <row r="94" spans="3:4" ht="12.95" customHeight="1" x14ac:dyDescent="0.2">
      <c r="C94" s="23"/>
      <c r="D94" s="23"/>
    </row>
    <row r="95" spans="3:4" ht="12.95" customHeight="1" x14ac:dyDescent="0.2">
      <c r="C95" s="23"/>
      <c r="D95" s="23"/>
    </row>
    <row r="96" spans="3:4" ht="12.95" customHeight="1" x14ac:dyDescent="0.2">
      <c r="C96" s="23"/>
      <c r="D96" s="23"/>
    </row>
    <row r="97" spans="3:4" ht="12.95" customHeight="1" x14ac:dyDescent="0.2">
      <c r="C97" s="23"/>
      <c r="D97" s="23"/>
    </row>
    <row r="98" spans="3:4" ht="12.95" customHeight="1" x14ac:dyDescent="0.2">
      <c r="C98" s="23"/>
      <c r="D98" s="23"/>
    </row>
    <row r="99" spans="3:4" ht="12.95" customHeight="1" x14ac:dyDescent="0.2">
      <c r="C99" s="23"/>
      <c r="D99" s="23"/>
    </row>
    <row r="100" spans="3:4" ht="12.95" customHeight="1" x14ac:dyDescent="0.2">
      <c r="C100" s="23"/>
      <c r="D100" s="23"/>
    </row>
    <row r="101" spans="3:4" ht="12.95" customHeight="1" x14ac:dyDescent="0.2">
      <c r="C101" s="23"/>
      <c r="D101" s="23"/>
    </row>
    <row r="102" spans="3:4" ht="12.95" customHeight="1" x14ac:dyDescent="0.2">
      <c r="C102" s="23"/>
      <c r="D102" s="23"/>
    </row>
    <row r="103" spans="3:4" ht="12.95" customHeight="1" x14ac:dyDescent="0.2">
      <c r="C103" s="23"/>
      <c r="D103" s="23"/>
    </row>
    <row r="104" spans="3:4" ht="12.95" customHeight="1" x14ac:dyDescent="0.2">
      <c r="C104" s="23"/>
      <c r="D104" s="23"/>
    </row>
    <row r="105" spans="3:4" ht="12.95" customHeight="1" x14ac:dyDescent="0.2">
      <c r="C105" s="23"/>
      <c r="D105" s="23"/>
    </row>
    <row r="106" spans="3:4" ht="12.95" customHeight="1" x14ac:dyDescent="0.2">
      <c r="C106" s="23"/>
      <c r="D106" s="23"/>
    </row>
    <row r="107" spans="3:4" ht="12.95" customHeight="1" x14ac:dyDescent="0.2">
      <c r="C107" s="23"/>
      <c r="D107" s="23"/>
    </row>
    <row r="108" spans="3:4" ht="12.95" customHeight="1" x14ac:dyDescent="0.2">
      <c r="C108" s="23"/>
      <c r="D108" s="23"/>
    </row>
    <row r="109" spans="3:4" ht="12.95" customHeight="1" x14ac:dyDescent="0.2">
      <c r="C109" s="23"/>
      <c r="D109" s="23"/>
    </row>
    <row r="110" spans="3:4" ht="12.95" customHeight="1" x14ac:dyDescent="0.2">
      <c r="C110" s="23"/>
      <c r="D110" s="23"/>
    </row>
    <row r="111" spans="3:4" ht="12.95" customHeight="1" x14ac:dyDescent="0.2">
      <c r="C111" s="23"/>
      <c r="D111" s="23"/>
    </row>
    <row r="112" spans="3:4" ht="12.95" customHeight="1" x14ac:dyDescent="0.2">
      <c r="C112" s="23"/>
      <c r="D112" s="23"/>
    </row>
    <row r="113" spans="3:4" ht="12.95" customHeight="1" x14ac:dyDescent="0.2">
      <c r="C113" s="23"/>
      <c r="D113" s="23"/>
    </row>
    <row r="114" spans="3:4" ht="12.95" customHeight="1" x14ac:dyDescent="0.2">
      <c r="C114" s="23"/>
      <c r="D114" s="23"/>
    </row>
    <row r="115" spans="3:4" ht="12.95" customHeight="1" x14ac:dyDescent="0.2">
      <c r="C115" s="23"/>
      <c r="D115" s="23"/>
    </row>
    <row r="116" spans="3:4" ht="12.95" customHeight="1" x14ac:dyDescent="0.2">
      <c r="C116" s="23"/>
      <c r="D116" s="23"/>
    </row>
    <row r="117" spans="3:4" ht="12.95" customHeight="1" x14ac:dyDescent="0.2">
      <c r="C117" s="23"/>
      <c r="D117" s="23"/>
    </row>
    <row r="118" spans="3:4" ht="12.95" customHeight="1" x14ac:dyDescent="0.2">
      <c r="C118" s="23"/>
      <c r="D118" s="23"/>
    </row>
    <row r="119" spans="3:4" ht="12.95" customHeight="1" x14ac:dyDescent="0.2">
      <c r="C119" s="23"/>
      <c r="D119" s="23"/>
    </row>
    <row r="120" spans="3:4" ht="12.95" customHeight="1" x14ac:dyDescent="0.2">
      <c r="C120" s="23"/>
      <c r="D120" s="23"/>
    </row>
    <row r="121" spans="3:4" ht="12.95" customHeight="1" x14ac:dyDescent="0.2">
      <c r="C121" s="23"/>
      <c r="D121" s="23"/>
    </row>
    <row r="122" spans="3:4" ht="12.95" customHeight="1" x14ac:dyDescent="0.2">
      <c r="C122" s="23"/>
      <c r="D122" s="23"/>
    </row>
    <row r="123" spans="3:4" ht="12.95" customHeight="1" x14ac:dyDescent="0.2">
      <c r="C123" s="23"/>
      <c r="D123" s="23"/>
    </row>
    <row r="124" spans="3:4" ht="12.95" customHeight="1" x14ac:dyDescent="0.2">
      <c r="C124" s="23"/>
      <c r="D124" s="23"/>
    </row>
    <row r="125" spans="3:4" ht="12.95" customHeight="1" x14ac:dyDescent="0.2">
      <c r="C125" s="23"/>
      <c r="D125" s="23"/>
    </row>
    <row r="126" spans="3:4" ht="12.95" customHeight="1" x14ac:dyDescent="0.2">
      <c r="C126" s="23"/>
      <c r="D126" s="23"/>
    </row>
    <row r="127" spans="3:4" ht="12.95" customHeight="1" x14ac:dyDescent="0.2">
      <c r="C127" s="23"/>
      <c r="D127" s="23"/>
    </row>
    <row r="128" spans="3:4" ht="12.95" customHeight="1" x14ac:dyDescent="0.2">
      <c r="C128" s="23"/>
      <c r="D128" s="23"/>
    </row>
    <row r="129" spans="3:4" ht="12.95" customHeight="1" x14ac:dyDescent="0.2">
      <c r="C129" s="23"/>
      <c r="D129" s="23"/>
    </row>
    <row r="130" spans="3:4" ht="12.95" customHeight="1" x14ac:dyDescent="0.2">
      <c r="C130" s="23"/>
      <c r="D130" s="23"/>
    </row>
    <row r="131" spans="3:4" ht="12.95" customHeight="1" x14ac:dyDescent="0.2">
      <c r="C131" s="23"/>
      <c r="D131" s="23"/>
    </row>
    <row r="132" spans="3:4" ht="12.95" customHeight="1" x14ac:dyDescent="0.2">
      <c r="C132" s="23"/>
      <c r="D132" s="23"/>
    </row>
    <row r="133" spans="3:4" ht="12.95" customHeight="1" x14ac:dyDescent="0.2">
      <c r="C133" s="23"/>
      <c r="D133" s="23"/>
    </row>
    <row r="134" spans="3:4" ht="12.95" customHeight="1" x14ac:dyDescent="0.2">
      <c r="C134" s="23"/>
      <c r="D134" s="23"/>
    </row>
    <row r="135" spans="3:4" ht="12.95" customHeight="1" x14ac:dyDescent="0.2">
      <c r="C135" s="23"/>
      <c r="D135" s="23"/>
    </row>
    <row r="136" spans="3:4" ht="12.95" customHeight="1" x14ac:dyDescent="0.2">
      <c r="C136" s="23"/>
      <c r="D136" s="23"/>
    </row>
    <row r="137" spans="3:4" ht="12.95" customHeight="1" x14ac:dyDescent="0.2">
      <c r="C137" s="23"/>
      <c r="D137" s="23"/>
    </row>
    <row r="138" spans="3:4" ht="12.95" customHeight="1" x14ac:dyDescent="0.2">
      <c r="C138" s="23"/>
      <c r="D138" s="23"/>
    </row>
    <row r="139" spans="3:4" ht="12.95" customHeight="1" x14ac:dyDescent="0.2">
      <c r="C139" s="23"/>
      <c r="D139" s="23"/>
    </row>
    <row r="140" spans="3:4" ht="12.95" customHeight="1" x14ac:dyDescent="0.2">
      <c r="C140" s="23"/>
      <c r="D140" s="23"/>
    </row>
    <row r="141" spans="3:4" ht="12.95" customHeight="1" x14ac:dyDescent="0.2">
      <c r="C141" s="23"/>
      <c r="D141" s="23"/>
    </row>
    <row r="142" spans="3:4" ht="12.95" customHeight="1" x14ac:dyDescent="0.2">
      <c r="C142" s="23"/>
      <c r="D142" s="23"/>
    </row>
    <row r="143" spans="3:4" ht="12.95" customHeight="1" x14ac:dyDescent="0.2">
      <c r="C143" s="23"/>
      <c r="D143" s="23"/>
    </row>
    <row r="144" spans="3:4" ht="12.95" customHeight="1" x14ac:dyDescent="0.2">
      <c r="C144" s="23"/>
      <c r="D144" s="23"/>
    </row>
    <row r="145" spans="3:4" ht="12.95" customHeight="1" x14ac:dyDescent="0.2">
      <c r="C145" s="23"/>
      <c r="D145" s="23"/>
    </row>
    <row r="146" spans="3:4" ht="12.95" customHeight="1" x14ac:dyDescent="0.2">
      <c r="C146" s="23"/>
      <c r="D146" s="23"/>
    </row>
    <row r="147" spans="3:4" ht="12.95" customHeight="1" x14ac:dyDescent="0.2">
      <c r="C147" s="23"/>
      <c r="D147" s="23"/>
    </row>
    <row r="148" spans="3:4" ht="12.95" customHeight="1" x14ac:dyDescent="0.2">
      <c r="C148" s="23"/>
      <c r="D148" s="23"/>
    </row>
    <row r="149" spans="3:4" ht="12.95" customHeight="1" x14ac:dyDescent="0.2">
      <c r="C149" s="23"/>
      <c r="D149" s="23"/>
    </row>
    <row r="150" spans="3:4" ht="12.95" customHeight="1" x14ac:dyDescent="0.2">
      <c r="C150" s="23"/>
      <c r="D150" s="23"/>
    </row>
    <row r="151" spans="3:4" ht="12.95" customHeight="1" x14ac:dyDescent="0.2">
      <c r="C151" s="23"/>
      <c r="D151" s="23"/>
    </row>
    <row r="152" spans="3:4" ht="12.95" customHeight="1" x14ac:dyDescent="0.2">
      <c r="C152" s="23"/>
      <c r="D152" s="23"/>
    </row>
    <row r="153" spans="3:4" ht="12.95" customHeight="1" x14ac:dyDescent="0.2">
      <c r="C153" s="23"/>
      <c r="D153" s="23"/>
    </row>
    <row r="154" spans="3:4" ht="12.95" customHeight="1" x14ac:dyDescent="0.2">
      <c r="C154" s="23"/>
      <c r="D154" s="23"/>
    </row>
    <row r="155" spans="3:4" ht="12.95" customHeight="1" x14ac:dyDescent="0.2">
      <c r="C155" s="23"/>
      <c r="D155" s="23"/>
    </row>
    <row r="156" spans="3:4" ht="12.95" customHeight="1" x14ac:dyDescent="0.2">
      <c r="C156" s="23"/>
      <c r="D156" s="23"/>
    </row>
    <row r="157" spans="3:4" ht="12.95" customHeight="1" x14ac:dyDescent="0.2">
      <c r="C157" s="23"/>
      <c r="D157" s="23"/>
    </row>
    <row r="158" spans="3:4" ht="12.95" customHeight="1" x14ac:dyDescent="0.2">
      <c r="C158" s="23"/>
      <c r="D158" s="23"/>
    </row>
    <row r="159" spans="3:4" ht="12.95" customHeight="1" x14ac:dyDescent="0.2">
      <c r="C159" s="23"/>
      <c r="D159" s="23"/>
    </row>
    <row r="160" spans="3:4" ht="12.95" customHeight="1" x14ac:dyDescent="0.2">
      <c r="C160" s="23"/>
      <c r="D160" s="23"/>
    </row>
    <row r="161" spans="3:4" ht="12.95" customHeight="1" x14ac:dyDescent="0.2">
      <c r="C161" s="23"/>
      <c r="D161" s="23"/>
    </row>
    <row r="162" spans="3:4" ht="12.95" customHeight="1" x14ac:dyDescent="0.2">
      <c r="C162" s="23"/>
      <c r="D162" s="23"/>
    </row>
    <row r="163" spans="3:4" ht="12.95" customHeight="1" x14ac:dyDescent="0.2">
      <c r="C163" s="23"/>
      <c r="D163" s="23"/>
    </row>
    <row r="164" spans="3:4" ht="12.95" customHeight="1" x14ac:dyDescent="0.2">
      <c r="C164" s="23"/>
      <c r="D164" s="23"/>
    </row>
    <row r="165" spans="3:4" ht="12.95" customHeight="1" x14ac:dyDescent="0.2">
      <c r="C165" s="23"/>
      <c r="D165" s="23"/>
    </row>
    <row r="166" spans="3:4" ht="12.95" customHeight="1" x14ac:dyDescent="0.2">
      <c r="C166" s="23"/>
      <c r="D166" s="23"/>
    </row>
    <row r="167" spans="3:4" ht="12.95" customHeight="1" x14ac:dyDescent="0.2">
      <c r="C167" s="23"/>
      <c r="D167" s="23"/>
    </row>
    <row r="168" spans="3:4" ht="12.95" customHeight="1" x14ac:dyDescent="0.2">
      <c r="C168" s="23"/>
      <c r="D168" s="23"/>
    </row>
    <row r="169" spans="3:4" ht="12.95" customHeight="1" x14ac:dyDescent="0.2">
      <c r="C169" s="23"/>
      <c r="D169" s="23"/>
    </row>
    <row r="170" spans="3:4" ht="12.95" customHeight="1" x14ac:dyDescent="0.2">
      <c r="C170" s="23"/>
      <c r="D170" s="23"/>
    </row>
    <row r="171" spans="3:4" ht="12.95" customHeight="1" x14ac:dyDescent="0.2">
      <c r="C171" s="23"/>
      <c r="D171" s="23"/>
    </row>
    <row r="172" spans="3:4" ht="12.95" customHeight="1" x14ac:dyDescent="0.2">
      <c r="C172" s="23"/>
      <c r="D172" s="23"/>
    </row>
    <row r="173" spans="3:4" ht="12.95" customHeight="1" x14ac:dyDescent="0.2">
      <c r="C173" s="23"/>
      <c r="D173" s="23"/>
    </row>
    <row r="174" spans="3:4" ht="12.95" customHeight="1" x14ac:dyDescent="0.2">
      <c r="C174" s="23"/>
      <c r="D174" s="23"/>
    </row>
    <row r="175" spans="3:4" ht="12.95" customHeight="1" x14ac:dyDescent="0.2">
      <c r="C175" s="23"/>
      <c r="D175" s="23"/>
    </row>
    <row r="176" spans="3:4" ht="12.95" customHeight="1" x14ac:dyDescent="0.2">
      <c r="C176" s="23"/>
      <c r="D176" s="23"/>
    </row>
    <row r="177" spans="3:4" ht="12.95" customHeight="1" x14ac:dyDescent="0.2">
      <c r="C177" s="23"/>
      <c r="D177" s="23"/>
    </row>
    <row r="178" spans="3:4" ht="12.95" customHeight="1" x14ac:dyDescent="0.2">
      <c r="C178" s="23"/>
      <c r="D178" s="23"/>
    </row>
    <row r="179" spans="3:4" ht="12.95" customHeight="1" x14ac:dyDescent="0.2">
      <c r="C179" s="23"/>
      <c r="D179" s="23"/>
    </row>
    <row r="180" spans="3:4" ht="12.95" customHeight="1" x14ac:dyDescent="0.2">
      <c r="C180" s="23"/>
      <c r="D180" s="23"/>
    </row>
    <row r="181" spans="3:4" ht="12.95" customHeight="1" x14ac:dyDescent="0.2">
      <c r="C181" s="23"/>
      <c r="D181" s="23"/>
    </row>
    <row r="182" spans="3:4" ht="12.95" customHeight="1" x14ac:dyDescent="0.2">
      <c r="C182" s="23"/>
      <c r="D182" s="23"/>
    </row>
    <row r="183" spans="3:4" ht="12.95" customHeight="1" x14ac:dyDescent="0.2">
      <c r="C183" s="23"/>
      <c r="D183" s="23"/>
    </row>
    <row r="184" spans="3:4" ht="12.95" customHeight="1" x14ac:dyDescent="0.2">
      <c r="C184" s="23"/>
      <c r="D184" s="23"/>
    </row>
    <row r="185" spans="3:4" ht="12.95" customHeight="1" x14ac:dyDescent="0.2">
      <c r="C185" s="23"/>
      <c r="D185" s="23"/>
    </row>
    <row r="186" spans="3:4" ht="12.95" customHeight="1" x14ac:dyDescent="0.2">
      <c r="C186" s="23"/>
      <c r="D186" s="23"/>
    </row>
    <row r="187" spans="3:4" ht="12.95" customHeight="1" x14ac:dyDescent="0.2">
      <c r="C187" s="23"/>
      <c r="D187" s="23"/>
    </row>
    <row r="188" spans="3:4" ht="12.95" customHeight="1" x14ac:dyDescent="0.2">
      <c r="C188" s="23"/>
      <c r="D188" s="23"/>
    </row>
    <row r="189" spans="3:4" ht="12.95" customHeight="1" x14ac:dyDescent="0.2">
      <c r="C189" s="23"/>
      <c r="D189" s="23"/>
    </row>
    <row r="190" spans="3:4" ht="12.95" customHeight="1" x14ac:dyDescent="0.2">
      <c r="C190" s="23"/>
      <c r="D190" s="23"/>
    </row>
    <row r="191" spans="3:4" ht="12.95" customHeight="1" x14ac:dyDescent="0.2">
      <c r="C191" s="23"/>
      <c r="D191" s="23"/>
    </row>
    <row r="192" spans="3:4" ht="12.95" customHeight="1" x14ac:dyDescent="0.2">
      <c r="C192" s="23"/>
      <c r="D192" s="23"/>
    </row>
    <row r="193" spans="3:4" ht="12.95" customHeight="1" x14ac:dyDescent="0.2">
      <c r="C193" s="23"/>
      <c r="D193" s="23"/>
    </row>
    <row r="194" spans="3:4" ht="12.95" customHeight="1" x14ac:dyDescent="0.2">
      <c r="C194" s="23"/>
      <c r="D194" s="23"/>
    </row>
    <row r="195" spans="3:4" ht="12.95" customHeight="1" x14ac:dyDescent="0.2">
      <c r="C195" s="23"/>
      <c r="D195" s="23"/>
    </row>
    <row r="196" spans="3:4" ht="12.95" customHeight="1" x14ac:dyDescent="0.2">
      <c r="C196" s="23"/>
      <c r="D196" s="23"/>
    </row>
    <row r="197" spans="3:4" ht="12.95" customHeight="1" x14ac:dyDescent="0.2">
      <c r="C197" s="23"/>
      <c r="D197" s="23"/>
    </row>
    <row r="198" spans="3:4" ht="12.95" customHeight="1" x14ac:dyDescent="0.2">
      <c r="C198" s="23"/>
      <c r="D198" s="23"/>
    </row>
    <row r="199" spans="3:4" ht="12.95" customHeight="1" x14ac:dyDescent="0.2">
      <c r="C199" s="23"/>
      <c r="D199" s="23"/>
    </row>
    <row r="200" spans="3:4" ht="12.95" customHeight="1" x14ac:dyDescent="0.2">
      <c r="C200" s="23"/>
      <c r="D200" s="23"/>
    </row>
    <row r="201" spans="3:4" ht="12.95" customHeight="1" x14ac:dyDescent="0.2">
      <c r="C201" s="23"/>
      <c r="D201" s="23"/>
    </row>
    <row r="202" spans="3:4" ht="12.95" customHeight="1" x14ac:dyDescent="0.2">
      <c r="C202" s="23"/>
      <c r="D202" s="23"/>
    </row>
    <row r="203" spans="3:4" ht="12.95" customHeight="1" x14ac:dyDescent="0.2">
      <c r="C203" s="23"/>
      <c r="D203" s="23"/>
    </row>
    <row r="204" spans="3:4" ht="12.95" customHeight="1" x14ac:dyDescent="0.2">
      <c r="C204" s="23"/>
      <c r="D204" s="23"/>
    </row>
    <row r="205" spans="3:4" ht="12.95" customHeight="1" x14ac:dyDescent="0.2">
      <c r="C205" s="23"/>
      <c r="D205" s="23"/>
    </row>
    <row r="206" spans="3:4" ht="12.95" customHeight="1" x14ac:dyDescent="0.2">
      <c r="C206" s="23"/>
      <c r="D206" s="23"/>
    </row>
    <row r="207" spans="3:4" ht="12.95" customHeight="1" x14ac:dyDescent="0.2">
      <c r="C207" s="23"/>
      <c r="D207" s="23"/>
    </row>
    <row r="208" spans="3:4" ht="12.95" customHeight="1" x14ac:dyDescent="0.2">
      <c r="C208" s="23"/>
      <c r="D208" s="23"/>
    </row>
    <row r="209" spans="3:4" ht="12.95" customHeight="1" x14ac:dyDescent="0.2">
      <c r="C209" s="23"/>
      <c r="D209" s="23"/>
    </row>
    <row r="210" spans="3:4" ht="12.95" customHeight="1" x14ac:dyDescent="0.2">
      <c r="C210" s="23"/>
      <c r="D210" s="23"/>
    </row>
    <row r="211" spans="3:4" ht="12.95" customHeight="1" x14ac:dyDescent="0.2">
      <c r="C211" s="23"/>
      <c r="D211" s="23"/>
    </row>
    <row r="212" spans="3:4" ht="12.95" customHeight="1" x14ac:dyDescent="0.2">
      <c r="C212" s="23"/>
      <c r="D212" s="23"/>
    </row>
    <row r="213" spans="3:4" ht="12.95" customHeight="1" x14ac:dyDescent="0.2">
      <c r="C213" s="23"/>
      <c r="D213" s="23"/>
    </row>
    <row r="214" spans="3:4" ht="12.95" customHeight="1" x14ac:dyDescent="0.2">
      <c r="C214" s="23"/>
      <c r="D214" s="23"/>
    </row>
    <row r="215" spans="3:4" ht="12.95" customHeight="1" x14ac:dyDescent="0.2">
      <c r="C215" s="23"/>
      <c r="D215" s="23"/>
    </row>
    <row r="216" spans="3:4" ht="12.95" customHeight="1" x14ac:dyDescent="0.2">
      <c r="C216" s="23"/>
      <c r="D216" s="23"/>
    </row>
    <row r="217" spans="3:4" ht="12.95" customHeight="1" x14ac:dyDescent="0.2">
      <c r="C217" s="23"/>
      <c r="D217" s="23"/>
    </row>
    <row r="218" spans="3:4" ht="12.95" customHeight="1" x14ac:dyDescent="0.2">
      <c r="C218" s="23"/>
      <c r="D218" s="23"/>
    </row>
    <row r="219" spans="3:4" ht="12.95" customHeight="1" x14ac:dyDescent="0.2">
      <c r="C219" s="23"/>
      <c r="D219" s="23"/>
    </row>
    <row r="220" spans="3:4" ht="12.95" customHeight="1" x14ac:dyDescent="0.2">
      <c r="C220" s="23"/>
      <c r="D220" s="23"/>
    </row>
    <row r="221" spans="3:4" ht="12.95" customHeight="1" x14ac:dyDescent="0.2">
      <c r="C221" s="23"/>
      <c r="D221" s="23"/>
    </row>
    <row r="222" spans="3:4" ht="12.95" customHeight="1" x14ac:dyDescent="0.2">
      <c r="C222" s="23"/>
      <c r="D222" s="23"/>
    </row>
    <row r="223" spans="3:4" ht="12.95" customHeight="1" x14ac:dyDescent="0.2">
      <c r="C223" s="23"/>
      <c r="D223" s="23"/>
    </row>
    <row r="224" spans="3:4" ht="12.95" customHeight="1" x14ac:dyDescent="0.2">
      <c r="C224" s="23"/>
      <c r="D224" s="23"/>
    </row>
    <row r="225" spans="3:4" ht="12.95" customHeight="1" x14ac:dyDescent="0.2">
      <c r="C225" s="23"/>
      <c r="D225" s="23"/>
    </row>
    <row r="226" spans="3:4" ht="12.95" customHeight="1" x14ac:dyDescent="0.2">
      <c r="C226" s="23"/>
      <c r="D226" s="23"/>
    </row>
    <row r="227" spans="3:4" ht="12.95" customHeight="1" x14ac:dyDescent="0.2">
      <c r="C227" s="23"/>
      <c r="D227" s="23"/>
    </row>
    <row r="228" spans="3:4" ht="12.95" customHeight="1" x14ac:dyDescent="0.2">
      <c r="C228" s="23"/>
      <c r="D228" s="23"/>
    </row>
    <row r="229" spans="3:4" ht="12.95" customHeight="1" x14ac:dyDescent="0.2">
      <c r="C229" s="23"/>
      <c r="D229" s="23"/>
    </row>
    <row r="230" spans="3:4" ht="12.95" customHeight="1" x14ac:dyDescent="0.2">
      <c r="C230" s="23"/>
      <c r="D230" s="23"/>
    </row>
    <row r="231" spans="3:4" ht="12.95" customHeight="1" x14ac:dyDescent="0.2">
      <c r="C231" s="23"/>
      <c r="D231" s="23"/>
    </row>
    <row r="232" spans="3:4" ht="12.95" customHeight="1" x14ac:dyDescent="0.2">
      <c r="C232" s="23"/>
      <c r="D232" s="23"/>
    </row>
    <row r="233" spans="3:4" ht="12.95" customHeight="1" x14ac:dyDescent="0.2">
      <c r="C233" s="23"/>
      <c r="D233" s="23"/>
    </row>
    <row r="234" spans="3:4" ht="12.95" customHeight="1" x14ac:dyDescent="0.2">
      <c r="C234" s="23"/>
      <c r="D234" s="23"/>
    </row>
    <row r="235" spans="3:4" ht="12.95" customHeight="1" x14ac:dyDescent="0.2">
      <c r="C235" s="23"/>
      <c r="D235" s="23"/>
    </row>
    <row r="236" spans="3:4" ht="12.95" customHeight="1" x14ac:dyDescent="0.2">
      <c r="C236" s="23"/>
      <c r="D236" s="23"/>
    </row>
    <row r="237" spans="3:4" ht="12.95" customHeight="1" x14ac:dyDescent="0.2">
      <c r="C237" s="23"/>
      <c r="D237" s="23"/>
    </row>
    <row r="238" spans="3:4" ht="12.95" customHeight="1" x14ac:dyDescent="0.2">
      <c r="C238" s="23"/>
      <c r="D238" s="23"/>
    </row>
    <row r="239" spans="3:4" ht="12.95" customHeight="1" x14ac:dyDescent="0.2">
      <c r="C239" s="23"/>
      <c r="D239" s="23"/>
    </row>
    <row r="240" spans="3:4" ht="12.95" customHeight="1" x14ac:dyDescent="0.2">
      <c r="C240" s="23"/>
      <c r="D240" s="23"/>
    </row>
    <row r="241" spans="3:4" ht="12.95" customHeight="1" x14ac:dyDescent="0.2">
      <c r="C241" s="23"/>
      <c r="D241" s="23"/>
    </row>
    <row r="242" spans="3:4" ht="12.95" customHeight="1" x14ac:dyDescent="0.2">
      <c r="C242" s="23"/>
      <c r="D242" s="23"/>
    </row>
    <row r="243" spans="3:4" ht="12.95" customHeight="1" x14ac:dyDescent="0.2">
      <c r="C243" s="23"/>
      <c r="D243" s="23"/>
    </row>
    <row r="244" spans="3:4" ht="12.95" customHeight="1" x14ac:dyDescent="0.2">
      <c r="C244" s="23"/>
      <c r="D244" s="23"/>
    </row>
    <row r="245" spans="3:4" ht="12.95" customHeight="1" x14ac:dyDescent="0.2">
      <c r="C245" s="23"/>
      <c r="D245" s="23"/>
    </row>
    <row r="246" spans="3:4" ht="12.95" customHeight="1" x14ac:dyDescent="0.2">
      <c r="C246" s="23"/>
      <c r="D246" s="23"/>
    </row>
    <row r="247" spans="3:4" ht="12.95" customHeight="1" x14ac:dyDescent="0.2">
      <c r="C247" s="23"/>
      <c r="D247" s="23"/>
    </row>
    <row r="248" spans="3:4" ht="12.95" customHeight="1" x14ac:dyDescent="0.2">
      <c r="C248" s="23"/>
      <c r="D248" s="23"/>
    </row>
    <row r="249" spans="3:4" ht="12.95" customHeight="1" x14ac:dyDescent="0.2">
      <c r="C249" s="23"/>
      <c r="D249" s="23"/>
    </row>
    <row r="250" spans="3:4" ht="12.95" customHeight="1" x14ac:dyDescent="0.2">
      <c r="C250" s="23"/>
      <c r="D250" s="23"/>
    </row>
    <row r="251" spans="3:4" ht="12.95" customHeight="1" x14ac:dyDescent="0.2">
      <c r="C251" s="23"/>
      <c r="D251" s="23"/>
    </row>
    <row r="252" spans="3:4" ht="12.95" customHeight="1" x14ac:dyDescent="0.2">
      <c r="C252" s="23"/>
      <c r="D252" s="23"/>
    </row>
    <row r="253" spans="3:4" ht="12.95" customHeight="1" x14ac:dyDescent="0.2">
      <c r="C253" s="23"/>
      <c r="D253" s="23"/>
    </row>
    <row r="254" spans="3:4" ht="12.95" customHeight="1" x14ac:dyDescent="0.2">
      <c r="C254" s="23"/>
      <c r="D254" s="23"/>
    </row>
    <row r="255" spans="3:4" ht="12.95" customHeight="1" x14ac:dyDescent="0.2">
      <c r="C255" s="23"/>
      <c r="D255" s="23"/>
    </row>
    <row r="256" spans="3:4" ht="12.95" customHeight="1" x14ac:dyDescent="0.2">
      <c r="C256" s="23"/>
      <c r="D256" s="23"/>
    </row>
    <row r="257" spans="3:4" ht="12.95" customHeight="1" x14ac:dyDescent="0.2">
      <c r="C257" s="23"/>
      <c r="D257" s="23"/>
    </row>
    <row r="258" spans="3:4" ht="12.95" customHeight="1" x14ac:dyDescent="0.2">
      <c r="C258" s="23"/>
      <c r="D258" s="23"/>
    </row>
    <row r="259" spans="3:4" ht="12.95" customHeight="1" x14ac:dyDescent="0.2">
      <c r="C259" s="23"/>
      <c r="D259" s="23"/>
    </row>
    <row r="260" spans="3:4" ht="12.95" customHeight="1" x14ac:dyDescent="0.2">
      <c r="C260" s="23"/>
      <c r="D260" s="23"/>
    </row>
    <row r="261" spans="3:4" ht="12.95" customHeight="1" x14ac:dyDescent="0.2">
      <c r="C261" s="23"/>
      <c r="D261" s="23"/>
    </row>
    <row r="262" spans="3:4" ht="12.95" customHeight="1" x14ac:dyDescent="0.2">
      <c r="C262" s="23"/>
      <c r="D262" s="23"/>
    </row>
    <row r="263" spans="3:4" ht="12.95" customHeight="1" x14ac:dyDescent="0.2">
      <c r="C263" s="23"/>
      <c r="D263" s="23"/>
    </row>
    <row r="264" spans="3:4" ht="12.95" customHeight="1" x14ac:dyDescent="0.2">
      <c r="C264" s="23"/>
      <c r="D264" s="23"/>
    </row>
    <row r="265" spans="3:4" ht="12.95" customHeight="1" x14ac:dyDescent="0.2">
      <c r="C265" s="23"/>
      <c r="D265" s="23"/>
    </row>
    <row r="266" spans="3:4" ht="12.95" customHeight="1" x14ac:dyDescent="0.2">
      <c r="C266" s="23"/>
      <c r="D266" s="23"/>
    </row>
    <row r="267" spans="3:4" ht="12.95" customHeight="1" x14ac:dyDescent="0.2">
      <c r="C267" s="23"/>
      <c r="D267" s="23"/>
    </row>
    <row r="268" spans="3:4" ht="12.95" customHeight="1" x14ac:dyDescent="0.2">
      <c r="C268" s="23"/>
      <c r="D268" s="23"/>
    </row>
    <row r="269" spans="3:4" ht="12.95" customHeight="1" x14ac:dyDescent="0.2">
      <c r="C269" s="23"/>
      <c r="D269" s="23"/>
    </row>
    <row r="270" spans="3:4" ht="12.95" customHeight="1" x14ac:dyDescent="0.2">
      <c r="C270" s="23"/>
      <c r="D270" s="23"/>
    </row>
    <row r="271" spans="3:4" ht="12.95" customHeight="1" x14ac:dyDescent="0.2">
      <c r="C271" s="23"/>
      <c r="D271" s="23"/>
    </row>
    <row r="272" spans="3:4" ht="12.95" customHeight="1" x14ac:dyDescent="0.2">
      <c r="C272" s="23"/>
      <c r="D272" s="23"/>
    </row>
    <row r="273" spans="3:4" ht="12.95" customHeight="1" x14ac:dyDescent="0.2">
      <c r="C273" s="23"/>
      <c r="D273" s="23"/>
    </row>
    <row r="274" spans="3:4" ht="12.95" customHeight="1" x14ac:dyDescent="0.2">
      <c r="C274" s="23"/>
      <c r="D274" s="23"/>
    </row>
    <row r="275" spans="3:4" ht="12.95" customHeight="1" x14ac:dyDescent="0.2">
      <c r="C275" s="23"/>
      <c r="D275" s="23"/>
    </row>
    <row r="276" spans="3:4" ht="12.95" customHeight="1" x14ac:dyDescent="0.2">
      <c r="C276" s="23"/>
      <c r="D276" s="23"/>
    </row>
    <row r="277" spans="3:4" ht="12.95" customHeight="1" x14ac:dyDescent="0.2">
      <c r="C277" s="23"/>
      <c r="D277" s="23"/>
    </row>
    <row r="278" spans="3:4" ht="12.95" customHeight="1" x14ac:dyDescent="0.2">
      <c r="C278" s="23"/>
      <c r="D278" s="23"/>
    </row>
    <row r="279" spans="3:4" ht="12.95" customHeight="1" x14ac:dyDescent="0.2">
      <c r="C279" s="23"/>
      <c r="D279" s="23"/>
    </row>
    <row r="280" spans="3:4" ht="12.95" customHeight="1" x14ac:dyDescent="0.2">
      <c r="C280" s="23"/>
      <c r="D280" s="23"/>
    </row>
    <row r="281" spans="3:4" ht="12.95" customHeight="1" x14ac:dyDescent="0.2">
      <c r="C281" s="23"/>
      <c r="D281" s="23"/>
    </row>
    <row r="282" spans="3:4" ht="12.95" customHeight="1" x14ac:dyDescent="0.2">
      <c r="C282" s="23"/>
      <c r="D282" s="23"/>
    </row>
    <row r="283" spans="3:4" ht="12.95" customHeight="1" x14ac:dyDescent="0.2">
      <c r="C283" s="23"/>
      <c r="D283" s="23"/>
    </row>
    <row r="284" spans="3:4" ht="12.95" customHeight="1" x14ac:dyDescent="0.2">
      <c r="C284" s="23"/>
      <c r="D284" s="23"/>
    </row>
    <row r="285" spans="3:4" ht="12.95" customHeight="1" x14ac:dyDescent="0.2">
      <c r="C285" s="23"/>
      <c r="D285" s="23"/>
    </row>
    <row r="286" spans="3:4" ht="12.95" customHeight="1" x14ac:dyDescent="0.2">
      <c r="C286" s="23"/>
      <c r="D286" s="23"/>
    </row>
    <row r="287" spans="3:4" ht="12.95" customHeight="1" x14ac:dyDescent="0.2">
      <c r="C287" s="23"/>
      <c r="D287" s="23"/>
    </row>
    <row r="288" spans="3:4" ht="12.95" customHeight="1" x14ac:dyDescent="0.2">
      <c r="C288" s="23"/>
      <c r="D288" s="23"/>
    </row>
    <row r="289" spans="3:4" ht="12.95" customHeight="1" x14ac:dyDescent="0.2">
      <c r="C289" s="23"/>
      <c r="D289" s="23"/>
    </row>
    <row r="290" spans="3:4" ht="12.95" customHeight="1" x14ac:dyDescent="0.2">
      <c r="C290" s="23"/>
      <c r="D290" s="23"/>
    </row>
    <row r="291" spans="3:4" ht="12.95" customHeight="1" x14ac:dyDescent="0.2">
      <c r="C291" s="23"/>
      <c r="D291" s="23"/>
    </row>
    <row r="292" spans="3:4" ht="12.95" customHeight="1" x14ac:dyDescent="0.2">
      <c r="C292" s="23"/>
      <c r="D292" s="23"/>
    </row>
    <row r="293" spans="3:4" ht="12.95" customHeight="1" x14ac:dyDescent="0.2">
      <c r="C293" s="23"/>
      <c r="D293" s="23"/>
    </row>
    <row r="294" spans="3:4" ht="12.95" customHeight="1" x14ac:dyDescent="0.2">
      <c r="C294" s="23"/>
      <c r="D294" s="23"/>
    </row>
    <row r="295" spans="3:4" ht="12.95" customHeight="1" x14ac:dyDescent="0.2">
      <c r="C295" s="23"/>
      <c r="D295" s="23"/>
    </row>
    <row r="296" spans="3:4" ht="12.95" customHeight="1" x14ac:dyDescent="0.2">
      <c r="C296" s="23"/>
      <c r="D296" s="23"/>
    </row>
    <row r="297" spans="3:4" ht="12.95" customHeight="1" x14ac:dyDescent="0.2">
      <c r="C297" s="23"/>
      <c r="D297" s="23"/>
    </row>
    <row r="298" spans="3:4" ht="12.95" customHeight="1" x14ac:dyDescent="0.2">
      <c r="C298" s="23"/>
      <c r="D298" s="23"/>
    </row>
    <row r="299" spans="3:4" ht="12.95" customHeight="1" x14ac:dyDescent="0.2">
      <c r="C299" s="23"/>
      <c r="D299" s="23"/>
    </row>
    <row r="300" spans="3:4" ht="12.95" customHeight="1" x14ac:dyDescent="0.2">
      <c r="C300" s="23"/>
      <c r="D300" s="23"/>
    </row>
    <row r="301" spans="3:4" ht="12.95" customHeight="1" x14ac:dyDescent="0.2">
      <c r="C301" s="23"/>
      <c r="D301" s="23"/>
    </row>
    <row r="302" spans="3:4" ht="12.95" customHeight="1" x14ac:dyDescent="0.2">
      <c r="C302" s="23"/>
      <c r="D302" s="23"/>
    </row>
    <row r="303" spans="3:4" ht="12.95" customHeight="1" x14ac:dyDescent="0.2">
      <c r="C303" s="23"/>
      <c r="D303" s="23"/>
    </row>
    <row r="304" spans="3:4" ht="12.95" customHeight="1" x14ac:dyDescent="0.2">
      <c r="C304" s="23"/>
      <c r="D304" s="23"/>
    </row>
    <row r="305" spans="3:4" ht="12.95" customHeight="1" x14ac:dyDescent="0.2">
      <c r="C305" s="23"/>
      <c r="D305" s="23"/>
    </row>
    <row r="306" spans="3:4" ht="12.95" customHeight="1" x14ac:dyDescent="0.2">
      <c r="C306" s="23"/>
      <c r="D306" s="23"/>
    </row>
    <row r="307" spans="3:4" ht="12.95" customHeight="1" x14ac:dyDescent="0.2">
      <c r="C307" s="23"/>
      <c r="D307" s="23"/>
    </row>
    <row r="308" spans="3:4" ht="12.95" customHeight="1" x14ac:dyDescent="0.2">
      <c r="C308" s="23"/>
      <c r="D308" s="23"/>
    </row>
    <row r="309" spans="3:4" ht="12.95" customHeight="1" x14ac:dyDescent="0.2">
      <c r="C309" s="23"/>
      <c r="D309" s="23"/>
    </row>
    <row r="310" spans="3:4" ht="12.95" customHeight="1" x14ac:dyDescent="0.2">
      <c r="C310" s="23"/>
      <c r="D310" s="23"/>
    </row>
    <row r="311" spans="3:4" ht="12.95" customHeight="1" x14ac:dyDescent="0.2">
      <c r="C311" s="23"/>
      <c r="D311" s="23"/>
    </row>
    <row r="312" spans="3:4" ht="12.95" customHeight="1" x14ac:dyDescent="0.2">
      <c r="C312" s="23"/>
      <c r="D312" s="23"/>
    </row>
    <row r="313" spans="3:4" ht="12.95" customHeight="1" x14ac:dyDescent="0.2">
      <c r="C313" s="23"/>
      <c r="D313" s="23"/>
    </row>
    <row r="314" spans="3:4" ht="12.95" customHeight="1" x14ac:dyDescent="0.2">
      <c r="C314" s="23"/>
      <c r="D314" s="23"/>
    </row>
    <row r="315" spans="3:4" ht="12.95" customHeight="1" x14ac:dyDescent="0.2">
      <c r="C315" s="23"/>
      <c r="D315" s="23"/>
    </row>
    <row r="316" spans="3:4" ht="12.95" customHeight="1" x14ac:dyDescent="0.2">
      <c r="C316" s="23"/>
      <c r="D316" s="23"/>
    </row>
    <row r="317" spans="3:4" ht="12.95" customHeight="1" x14ac:dyDescent="0.2">
      <c r="C317" s="23"/>
      <c r="D317" s="23"/>
    </row>
    <row r="318" spans="3:4" ht="12.95" customHeight="1" x14ac:dyDescent="0.2">
      <c r="C318" s="23"/>
      <c r="D318" s="23"/>
    </row>
    <row r="319" spans="3:4" ht="12.95" customHeight="1" x14ac:dyDescent="0.2">
      <c r="C319" s="23"/>
      <c r="D319" s="23"/>
    </row>
    <row r="320" spans="3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selection activeCell="A38" sqref="A38:C44"/>
    </sheetView>
  </sheetViews>
  <sheetFormatPr defaultRowHeight="12.75" x14ac:dyDescent="0.2"/>
  <cols>
    <col min="1" max="1" width="19.7109375" style="3" customWidth="1"/>
    <col min="2" max="2" width="4.42578125" style="6" customWidth="1"/>
    <col min="3" max="3" width="12.7109375" style="3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3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9" t="s">
        <v>51</v>
      </c>
      <c r="I1" s="10" t="s">
        <v>52</v>
      </c>
      <c r="J1" s="11" t="s">
        <v>53</v>
      </c>
    </row>
    <row r="2" spans="1:16" x14ac:dyDescent="0.2">
      <c r="I2" s="12" t="s">
        <v>54</v>
      </c>
      <c r="J2" s="13" t="s">
        <v>55</v>
      </c>
    </row>
    <row r="3" spans="1:16" x14ac:dyDescent="0.2">
      <c r="A3" s="14" t="s">
        <v>56</v>
      </c>
      <c r="I3" s="12" t="s">
        <v>57</v>
      </c>
      <c r="J3" s="13" t="s">
        <v>58</v>
      </c>
    </row>
    <row r="4" spans="1:16" x14ac:dyDescent="0.2">
      <c r="I4" s="12" t="s">
        <v>59</v>
      </c>
      <c r="J4" s="13" t="s">
        <v>58</v>
      </c>
    </row>
    <row r="5" spans="1:16" ht="13.5" thickBot="1" x14ac:dyDescent="0.25">
      <c r="I5" s="15" t="s">
        <v>60</v>
      </c>
      <c r="J5" s="16" t="s">
        <v>61</v>
      </c>
    </row>
    <row r="10" spans="1:16" ht="13.5" thickBot="1" x14ac:dyDescent="0.25"/>
    <row r="11" spans="1:16" ht="12.75" customHeight="1" thickBot="1" x14ac:dyDescent="0.25">
      <c r="A11" s="3" t="str">
        <f t="shared" ref="A11:A44" si="0">P11</f>
        <v> AHSB 7.3.177 </v>
      </c>
      <c r="B11" s="2" t="str">
        <f t="shared" ref="B11:B44" si="1">IF(H11=INT(H11),"I","II")</f>
        <v>I</v>
      </c>
      <c r="C11" s="3">
        <f t="shared" ref="C11:C44" si="2">1*G11</f>
        <v>29340.3</v>
      </c>
      <c r="D11" s="6" t="str">
        <f t="shared" ref="D11:D44" si="3">VLOOKUP(F11,I$1:J$5,2,FALSE)</f>
        <v>vis</v>
      </c>
      <c r="E11" s="17">
        <f>VLOOKUP(C11,Active!C$21:E$967,3,FALSE)</f>
        <v>-1113.9916114828541</v>
      </c>
      <c r="F11" s="2" t="s">
        <v>60</v>
      </c>
      <c r="G11" s="6" t="str">
        <f t="shared" ref="G11:G44" si="4">MID(I11,3,LEN(I11)-3)</f>
        <v>29340.300</v>
      </c>
      <c r="H11" s="3">
        <f t="shared" ref="H11:H44" si="5">1*K11</f>
        <v>-1114</v>
      </c>
      <c r="I11" s="18" t="s">
        <v>63</v>
      </c>
      <c r="J11" s="19" t="s">
        <v>64</v>
      </c>
      <c r="K11" s="18">
        <v>-1114</v>
      </c>
      <c r="L11" s="18" t="s">
        <v>65</v>
      </c>
      <c r="M11" s="19" t="s">
        <v>66</v>
      </c>
      <c r="N11" s="19"/>
      <c r="O11" s="20" t="s">
        <v>67</v>
      </c>
      <c r="P11" s="20" t="s">
        <v>68</v>
      </c>
    </row>
    <row r="12" spans="1:16" ht="12.75" customHeight="1" thickBot="1" x14ac:dyDescent="0.25">
      <c r="A12" s="3" t="str">
        <f t="shared" si="0"/>
        <v> AHSB 7.3.177 </v>
      </c>
      <c r="B12" s="2" t="str">
        <f t="shared" si="1"/>
        <v>I</v>
      </c>
      <c r="C12" s="3">
        <f t="shared" si="2"/>
        <v>29615.56</v>
      </c>
      <c r="D12" s="6" t="str">
        <f t="shared" si="3"/>
        <v>vis</v>
      </c>
      <c r="E12" s="17">
        <f>VLOOKUP(C12,Active!C$21:E$967,3,FALSE)</f>
        <v>-1008.0001848284701</v>
      </c>
      <c r="F12" s="2" t="s">
        <v>60</v>
      </c>
      <c r="G12" s="6" t="str">
        <f t="shared" si="4"/>
        <v>29615.560</v>
      </c>
      <c r="H12" s="3">
        <f t="shared" si="5"/>
        <v>-1008</v>
      </c>
      <c r="I12" s="18" t="s">
        <v>69</v>
      </c>
      <c r="J12" s="19" t="s">
        <v>70</v>
      </c>
      <c r="K12" s="18">
        <v>-1008</v>
      </c>
      <c r="L12" s="18" t="s">
        <v>71</v>
      </c>
      <c r="M12" s="19" t="s">
        <v>66</v>
      </c>
      <c r="N12" s="19"/>
      <c r="O12" s="20" t="s">
        <v>67</v>
      </c>
      <c r="P12" s="20" t="s">
        <v>68</v>
      </c>
    </row>
    <row r="13" spans="1:16" ht="12.75" customHeight="1" thickBot="1" x14ac:dyDescent="0.25">
      <c r="A13" s="3" t="str">
        <f t="shared" si="0"/>
        <v> AHSB 7.3.177 </v>
      </c>
      <c r="B13" s="2" t="str">
        <f t="shared" si="1"/>
        <v>II</v>
      </c>
      <c r="C13" s="3">
        <f t="shared" si="2"/>
        <v>29697.35</v>
      </c>
      <c r="D13" s="6" t="str">
        <f t="shared" si="3"/>
        <v>vis</v>
      </c>
      <c r="E13" s="17">
        <f>VLOOKUP(C13,Active!C$21:E$967,3,FALSE)</f>
        <v>-976.50618357125245</v>
      </c>
      <c r="F13" s="2" t="s">
        <v>60</v>
      </c>
      <c r="G13" s="6" t="str">
        <f t="shared" si="4"/>
        <v>29697.350</v>
      </c>
      <c r="H13" s="3">
        <f t="shared" si="5"/>
        <v>-976.5</v>
      </c>
      <c r="I13" s="18" t="s">
        <v>72</v>
      </c>
      <c r="J13" s="19" t="s">
        <v>73</v>
      </c>
      <c r="K13" s="18">
        <v>-976.5</v>
      </c>
      <c r="L13" s="18" t="s">
        <v>74</v>
      </c>
      <c r="M13" s="19" t="s">
        <v>66</v>
      </c>
      <c r="N13" s="19"/>
      <c r="O13" s="20" t="s">
        <v>67</v>
      </c>
      <c r="P13" s="20" t="s">
        <v>68</v>
      </c>
    </row>
    <row r="14" spans="1:16" ht="12.75" customHeight="1" thickBot="1" x14ac:dyDescent="0.25">
      <c r="A14" s="3" t="str">
        <f t="shared" si="0"/>
        <v> AHSB 7.3.177 </v>
      </c>
      <c r="B14" s="2" t="str">
        <f t="shared" si="1"/>
        <v>I</v>
      </c>
      <c r="C14" s="3">
        <f t="shared" si="2"/>
        <v>30698.5</v>
      </c>
      <c r="D14" s="6" t="str">
        <f t="shared" si="3"/>
        <v>vis</v>
      </c>
      <c r="E14" s="17">
        <f>VLOOKUP(C14,Active!C$21:E$967,3,FALSE)</f>
        <v>-591.00405178662709</v>
      </c>
      <c r="F14" s="2" t="s">
        <v>60</v>
      </c>
      <c r="G14" s="6" t="str">
        <f t="shared" si="4"/>
        <v>30698.500</v>
      </c>
      <c r="H14" s="3">
        <f t="shared" si="5"/>
        <v>-591</v>
      </c>
      <c r="I14" s="18" t="s">
        <v>75</v>
      </c>
      <c r="J14" s="19" t="s">
        <v>76</v>
      </c>
      <c r="K14" s="18">
        <v>-591</v>
      </c>
      <c r="L14" s="18" t="s">
        <v>77</v>
      </c>
      <c r="M14" s="19" t="s">
        <v>66</v>
      </c>
      <c r="N14" s="19"/>
      <c r="O14" s="20" t="s">
        <v>67</v>
      </c>
      <c r="P14" s="20" t="s">
        <v>68</v>
      </c>
    </row>
    <row r="15" spans="1:16" ht="12.75" customHeight="1" thickBot="1" x14ac:dyDescent="0.25">
      <c r="A15" s="3" t="str">
        <f t="shared" si="0"/>
        <v> AHSB 7.3.177 </v>
      </c>
      <c r="B15" s="2" t="str">
        <f t="shared" si="1"/>
        <v>I</v>
      </c>
      <c r="C15" s="3">
        <f t="shared" si="2"/>
        <v>31033.535</v>
      </c>
      <c r="D15" s="6" t="str">
        <f t="shared" si="3"/>
        <v>vis</v>
      </c>
      <c r="E15" s="17">
        <f>VLOOKUP(C15,Active!C$21:E$967,3,FALSE)</f>
        <v>-461.99570466335712</v>
      </c>
      <c r="F15" s="2" t="s">
        <v>60</v>
      </c>
      <c r="G15" s="6" t="str">
        <f t="shared" si="4"/>
        <v>31033.535</v>
      </c>
      <c r="H15" s="3">
        <f t="shared" si="5"/>
        <v>-462</v>
      </c>
      <c r="I15" s="18" t="s">
        <v>78</v>
      </c>
      <c r="J15" s="19" t="s">
        <v>79</v>
      </c>
      <c r="K15" s="18">
        <v>-462</v>
      </c>
      <c r="L15" s="18" t="s">
        <v>80</v>
      </c>
      <c r="M15" s="19" t="s">
        <v>66</v>
      </c>
      <c r="N15" s="19"/>
      <c r="O15" s="20" t="s">
        <v>67</v>
      </c>
      <c r="P15" s="20" t="s">
        <v>68</v>
      </c>
    </row>
    <row r="16" spans="1:16" ht="12.75" customHeight="1" thickBot="1" x14ac:dyDescent="0.25">
      <c r="A16" s="3" t="str">
        <f t="shared" si="0"/>
        <v> AHSB 7.3.177 </v>
      </c>
      <c r="B16" s="2" t="str">
        <f t="shared" si="1"/>
        <v>I</v>
      </c>
      <c r="C16" s="3">
        <f t="shared" si="2"/>
        <v>31846.37</v>
      </c>
      <c r="D16" s="6" t="str">
        <f t="shared" si="3"/>
        <v>vis</v>
      </c>
      <c r="E16" s="17">
        <f>VLOOKUP(C16,Active!C$21:E$967,3,FALSE)</f>
        <v>-149.00601751442326</v>
      </c>
      <c r="F16" s="2" t="s">
        <v>60</v>
      </c>
      <c r="G16" s="6" t="str">
        <f t="shared" si="4"/>
        <v>31846.370</v>
      </c>
      <c r="H16" s="3">
        <f t="shared" si="5"/>
        <v>-149</v>
      </c>
      <c r="I16" s="18" t="s">
        <v>81</v>
      </c>
      <c r="J16" s="19" t="s">
        <v>82</v>
      </c>
      <c r="K16" s="18">
        <v>-149</v>
      </c>
      <c r="L16" s="18" t="s">
        <v>74</v>
      </c>
      <c r="M16" s="19" t="s">
        <v>66</v>
      </c>
      <c r="N16" s="19"/>
      <c r="O16" s="20" t="s">
        <v>67</v>
      </c>
      <c r="P16" s="20" t="s">
        <v>68</v>
      </c>
    </row>
    <row r="17" spans="1:16" ht="12.75" customHeight="1" thickBot="1" x14ac:dyDescent="0.25">
      <c r="A17" s="3" t="str">
        <f t="shared" si="0"/>
        <v> AHSB 7.3.177 </v>
      </c>
      <c r="B17" s="2" t="str">
        <f t="shared" si="1"/>
        <v>I</v>
      </c>
      <c r="C17" s="3">
        <f t="shared" si="2"/>
        <v>31911.33</v>
      </c>
      <c r="D17" s="6" t="str">
        <f t="shared" si="3"/>
        <v>vis</v>
      </c>
      <c r="E17" s="17">
        <f>VLOOKUP(C17,Active!C$21:E$967,3,FALSE)</f>
        <v>-123.9925645046542</v>
      </c>
      <c r="F17" s="2" t="s">
        <v>60</v>
      </c>
      <c r="G17" s="6" t="str">
        <f t="shared" si="4"/>
        <v>31911.330</v>
      </c>
      <c r="H17" s="3">
        <f t="shared" si="5"/>
        <v>-124</v>
      </c>
      <c r="I17" s="18" t="s">
        <v>83</v>
      </c>
      <c r="J17" s="19" t="s">
        <v>84</v>
      </c>
      <c r="K17" s="18">
        <v>-124</v>
      </c>
      <c r="L17" s="18" t="s">
        <v>85</v>
      </c>
      <c r="M17" s="19" t="s">
        <v>66</v>
      </c>
      <c r="N17" s="19"/>
      <c r="O17" s="20" t="s">
        <v>67</v>
      </c>
      <c r="P17" s="20" t="s">
        <v>68</v>
      </c>
    </row>
    <row r="18" spans="1:16" ht="12.75" customHeight="1" thickBot="1" x14ac:dyDescent="0.25">
      <c r="A18" s="3" t="str">
        <f t="shared" si="0"/>
        <v> AHSB 7.3.177 </v>
      </c>
      <c r="B18" s="2" t="str">
        <f t="shared" si="1"/>
        <v>I</v>
      </c>
      <c r="C18" s="3">
        <f t="shared" si="2"/>
        <v>32233.34</v>
      </c>
      <c r="D18" s="6" t="str">
        <f t="shared" si="3"/>
        <v>vis</v>
      </c>
      <c r="E18" s="17">
        <f>VLOOKUP(C18,Active!C$21:E$967,3,FALSE)</f>
        <v>3.8505931365246158E-4</v>
      </c>
      <c r="F18" s="2" t="s">
        <v>60</v>
      </c>
      <c r="G18" s="6" t="str">
        <f t="shared" si="4"/>
        <v>32233.340</v>
      </c>
      <c r="H18" s="3">
        <f t="shared" si="5"/>
        <v>0</v>
      </c>
      <c r="I18" s="18" t="s">
        <v>86</v>
      </c>
      <c r="J18" s="19" t="s">
        <v>87</v>
      </c>
      <c r="K18" s="18">
        <v>0</v>
      </c>
      <c r="L18" s="18" t="s">
        <v>88</v>
      </c>
      <c r="M18" s="19" t="s">
        <v>66</v>
      </c>
      <c r="N18" s="19"/>
      <c r="O18" s="20" t="s">
        <v>67</v>
      </c>
      <c r="P18" s="20" t="s">
        <v>68</v>
      </c>
    </row>
    <row r="19" spans="1:16" ht="12.75" customHeight="1" thickBot="1" x14ac:dyDescent="0.25">
      <c r="A19" s="3" t="str">
        <f t="shared" si="0"/>
        <v> AHSB 7.3.177 </v>
      </c>
      <c r="B19" s="2" t="str">
        <f t="shared" si="1"/>
        <v>I</v>
      </c>
      <c r="C19" s="3">
        <f t="shared" si="2"/>
        <v>32916.339999999997</v>
      </c>
      <c r="D19" s="6" t="str">
        <f t="shared" si="3"/>
        <v>vis</v>
      </c>
      <c r="E19" s="17">
        <f>VLOOKUP(C19,Active!C$21:E$967,3,FALSE)</f>
        <v>262.99589623036428</v>
      </c>
      <c r="F19" s="2" t="s">
        <v>60</v>
      </c>
      <c r="G19" s="6" t="str">
        <f t="shared" si="4"/>
        <v>32916.340</v>
      </c>
      <c r="H19" s="3">
        <f t="shared" si="5"/>
        <v>263</v>
      </c>
      <c r="I19" s="18" t="s">
        <v>89</v>
      </c>
      <c r="J19" s="19" t="s">
        <v>90</v>
      </c>
      <c r="K19" s="18">
        <v>263</v>
      </c>
      <c r="L19" s="18" t="s">
        <v>77</v>
      </c>
      <c r="M19" s="19" t="s">
        <v>66</v>
      </c>
      <c r="N19" s="19"/>
      <c r="O19" s="20" t="s">
        <v>67</v>
      </c>
      <c r="P19" s="20" t="s">
        <v>68</v>
      </c>
    </row>
    <row r="20" spans="1:16" ht="12.75" customHeight="1" thickBot="1" x14ac:dyDescent="0.25">
      <c r="A20" s="3" t="str">
        <f t="shared" si="0"/>
        <v> AHSB 7.3.177 </v>
      </c>
      <c r="B20" s="2" t="str">
        <f t="shared" si="1"/>
        <v>I</v>
      </c>
      <c r="C20" s="3">
        <f t="shared" si="2"/>
        <v>32947.519999999997</v>
      </c>
      <c r="D20" s="6" t="str">
        <f t="shared" si="3"/>
        <v>vis</v>
      </c>
      <c r="E20" s="17">
        <f>VLOOKUP(C20,Active!C$21:E$967,3,FALSE)</f>
        <v>275.00204562760217</v>
      </c>
      <c r="F20" s="2" t="s">
        <v>60</v>
      </c>
      <c r="G20" s="6" t="str">
        <f t="shared" si="4"/>
        <v>32947.520</v>
      </c>
      <c r="H20" s="3">
        <f t="shared" si="5"/>
        <v>275</v>
      </c>
      <c r="I20" s="18" t="s">
        <v>91</v>
      </c>
      <c r="J20" s="19" t="s">
        <v>92</v>
      </c>
      <c r="K20" s="18">
        <v>275</v>
      </c>
      <c r="L20" s="18" t="s">
        <v>93</v>
      </c>
      <c r="M20" s="19" t="s">
        <v>66</v>
      </c>
      <c r="N20" s="19"/>
      <c r="O20" s="20" t="s">
        <v>67</v>
      </c>
      <c r="P20" s="20" t="s">
        <v>68</v>
      </c>
    </row>
    <row r="21" spans="1:16" ht="12.75" customHeight="1" thickBot="1" x14ac:dyDescent="0.25">
      <c r="A21" s="3" t="str">
        <f t="shared" si="0"/>
        <v> AHSB 7.3.177 </v>
      </c>
      <c r="B21" s="2" t="str">
        <f t="shared" si="1"/>
        <v>II</v>
      </c>
      <c r="C21" s="3">
        <f t="shared" si="2"/>
        <v>34086.28</v>
      </c>
      <c r="D21" s="6" t="str">
        <f t="shared" si="3"/>
        <v>vis</v>
      </c>
      <c r="E21" s="17">
        <f>VLOOKUP(C21,Active!C$21:E$967,3,FALSE)</f>
        <v>713.49218955314791</v>
      </c>
      <c r="F21" s="2" t="s">
        <v>60</v>
      </c>
      <c r="G21" s="6" t="str">
        <f t="shared" si="4"/>
        <v>34086.280</v>
      </c>
      <c r="H21" s="3">
        <f t="shared" si="5"/>
        <v>713.5</v>
      </c>
      <c r="I21" s="18" t="s">
        <v>94</v>
      </c>
      <c r="J21" s="19" t="s">
        <v>95</v>
      </c>
      <c r="K21" s="18">
        <v>713.5</v>
      </c>
      <c r="L21" s="18" t="s">
        <v>96</v>
      </c>
      <c r="M21" s="19" t="s">
        <v>66</v>
      </c>
      <c r="N21" s="19"/>
      <c r="O21" s="20" t="s">
        <v>67</v>
      </c>
      <c r="P21" s="20" t="s">
        <v>68</v>
      </c>
    </row>
    <row r="22" spans="1:16" ht="12.75" customHeight="1" thickBot="1" x14ac:dyDescent="0.25">
      <c r="A22" s="3" t="str">
        <f t="shared" si="0"/>
        <v> AHSB 7.3.177 </v>
      </c>
      <c r="B22" s="2" t="str">
        <f t="shared" si="1"/>
        <v>II</v>
      </c>
      <c r="C22" s="3">
        <f t="shared" si="2"/>
        <v>34356.339999999997</v>
      </c>
      <c r="D22" s="6" t="str">
        <f t="shared" si="3"/>
        <v>vis</v>
      </c>
      <c r="E22" s="17">
        <f>VLOOKUP(C22,Active!C$21:E$967,3,FALSE)</f>
        <v>817.48130777694541</v>
      </c>
      <c r="F22" s="2" t="s">
        <v>60</v>
      </c>
      <c r="G22" s="6" t="str">
        <f t="shared" si="4"/>
        <v>34356.340</v>
      </c>
      <c r="H22" s="3">
        <f t="shared" si="5"/>
        <v>817.5</v>
      </c>
      <c r="I22" s="18" t="s">
        <v>97</v>
      </c>
      <c r="J22" s="19" t="s">
        <v>98</v>
      </c>
      <c r="K22" s="18">
        <v>817.5</v>
      </c>
      <c r="L22" s="18" t="s">
        <v>99</v>
      </c>
      <c r="M22" s="19" t="s">
        <v>66</v>
      </c>
      <c r="N22" s="19"/>
      <c r="O22" s="20" t="s">
        <v>67</v>
      </c>
      <c r="P22" s="20" t="s">
        <v>68</v>
      </c>
    </row>
    <row r="23" spans="1:16" ht="12.75" customHeight="1" thickBot="1" x14ac:dyDescent="0.25">
      <c r="A23" s="3" t="str">
        <f t="shared" si="0"/>
        <v> AHSB 7.3.177 </v>
      </c>
      <c r="B23" s="2" t="str">
        <f t="shared" si="1"/>
        <v>I</v>
      </c>
      <c r="C23" s="3">
        <f t="shared" si="2"/>
        <v>34417.39</v>
      </c>
      <c r="D23" s="6" t="str">
        <f t="shared" si="3"/>
        <v>vis</v>
      </c>
      <c r="E23" s="17">
        <f>VLOOKUP(C23,Active!C$21:E$967,3,FALSE)</f>
        <v>840.9891788706401</v>
      </c>
      <c r="F23" s="2" t="s">
        <v>60</v>
      </c>
      <c r="G23" s="6" t="str">
        <f t="shared" si="4"/>
        <v>34417.390</v>
      </c>
      <c r="H23" s="3">
        <f t="shared" si="5"/>
        <v>841</v>
      </c>
      <c r="I23" s="18" t="s">
        <v>100</v>
      </c>
      <c r="J23" s="19" t="s">
        <v>101</v>
      </c>
      <c r="K23" s="18">
        <v>841</v>
      </c>
      <c r="L23" s="18" t="s">
        <v>102</v>
      </c>
      <c r="M23" s="19" t="s">
        <v>66</v>
      </c>
      <c r="N23" s="19"/>
      <c r="O23" s="20" t="s">
        <v>67</v>
      </c>
      <c r="P23" s="20" t="s">
        <v>68</v>
      </c>
    </row>
    <row r="24" spans="1:16" ht="12.75" customHeight="1" thickBot="1" x14ac:dyDescent="0.25">
      <c r="A24" s="3" t="str">
        <f t="shared" si="0"/>
        <v> AHSB 7.3.177 </v>
      </c>
      <c r="B24" s="2" t="str">
        <f t="shared" si="1"/>
        <v>II</v>
      </c>
      <c r="C24" s="3">
        <f t="shared" si="2"/>
        <v>34769.279999999999</v>
      </c>
      <c r="D24" s="6" t="str">
        <f t="shared" si="3"/>
        <v>vis</v>
      </c>
      <c r="E24" s="17">
        <f>VLOOKUP(C24,Active!C$21:E$967,3,FALSE)</f>
        <v>976.48770072419995</v>
      </c>
      <c r="F24" s="2" t="s">
        <v>60</v>
      </c>
      <c r="G24" s="6" t="str">
        <f t="shared" si="4"/>
        <v>34769.280</v>
      </c>
      <c r="H24" s="3">
        <f t="shared" si="5"/>
        <v>976.5</v>
      </c>
      <c r="I24" s="18" t="s">
        <v>103</v>
      </c>
      <c r="J24" s="19" t="s">
        <v>104</v>
      </c>
      <c r="K24" s="18">
        <v>976.5</v>
      </c>
      <c r="L24" s="18" t="s">
        <v>105</v>
      </c>
      <c r="M24" s="19" t="s">
        <v>66</v>
      </c>
      <c r="N24" s="19"/>
      <c r="O24" s="20" t="s">
        <v>67</v>
      </c>
      <c r="P24" s="20" t="s">
        <v>68</v>
      </c>
    </row>
    <row r="25" spans="1:16" ht="12.75" customHeight="1" thickBot="1" x14ac:dyDescent="0.25">
      <c r="A25" s="3" t="str">
        <f t="shared" si="0"/>
        <v> AHSB 7.3.177 </v>
      </c>
      <c r="B25" s="2" t="str">
        <f t="shared" si="1"/>
        <v>I</v>
      </c>
      <c r="C25" s="3">
        <f t="shared" si="2"/>
        <v>34770.589999999997</v>
      </c>
      <c r="D25" s="6" t="str">
        <f t="shared" si="3"/>
        <v>vis</v>
      </c>
      <c r="E25" s="17">
        <f>VLOOKUP(C25,Active!C$21:E$967,3,FALSE)</f>
        <v>976.99212842498093</v>
      </c>
      <c r="F25" s="2" t="s">
        <v>60</v>
      </c>
      <c r="G25" s="6" t="str">
        <f t="shared" si="4"/>
        <v>34770.590</v>
      </c>
      <c r="H25" s="3">
        <f t="shared" si="5"/>
        <v>977</v>
      </c>
      <c r="I25" s="18" t="s">
        <v>106</v>
      </c>
      <c r="J25" s="19" t="s">
        <v>107</v>
      </c>
      <c r="K25" s="18">
        <v>977</v>
      </c>
      <c r="L25" s="18" t="s">
        <v>96</v>
      </c>
      <c r="M25" s="19" t="s">
        <v>66</v>
      </c>
      <c r="N25" s="19"/>
      <c r="O25" s="20" t="s">
        <v>67</v>
      </c>
      <c r="P25" s="20" t="s">
        <v>68</v>
      </c>
    </row>
    <row r="26" spans="1:16" ht="12.75" customHeight="1" thickBot="1" x14ac:dyDescent="0.25">
      <c r="A26" s="3" t="str">
        <f t="shared" si="0"/>
        <v> AHSB 7.3.177 </v>
      </c>
      <c r="B26" s="2" t="str">
        <f t="shared" si="1"/>
        <v>I</v>
      </c>
      <c r="C26" s="3">
        <f t="shared" si="2"/>
        <v>34778.370000000003</v>
      </c>
      <c r="D26" s="6" t="str">
        <f t="shared" si="3"/>
        <v>vis</v>
      </c>
      <c r="E26" s="17">
        <f>VLOOKUP(C26,Active!C$21:E$967,3,FALSE)</f>
        <v>979.98788988458921</v>
      </c>
      <c r="F26" s="2" t="s">
        <v>60</v>
      </c>
      <c r="G26" s="6" t="str">
        <f t="shared" si="4"/>
        <v>34778.370</v>
      </c>
      <c r="H26" s="3">
        <f t="shared" si="5"/>
        <v>980</v>
      </c>
      <c r="I26" s="18" t="s">
        <v>108</v>
      </c>
      <c r="J26" s="19" t="s">
        <v>109</v>
      </c>
      <c r="K26" s="18">
        <v>980</v>
      </c>
      <c r="L26" s="18" t="s">
        <v>110</v>
      </c>
      <c r="M26" s="19" t="s">
        <v>66</v>
      </c>
      <c r="N26" s="19"/>
      <c r="O26" s="20" t="s">
        <v>67</v>
      </c>
      <c r="P26" s="20" t="s">
        <v>68</v>
      </c>
    </row>
    <row r="27" spans="1:16" ht="12.75" customHeight="1" thickBot="1" x14ac:dyDescent="0.25">
      <c r="A27" s="3" t="str">
        <f t="shared" si="0"/>
        <v> AHSB 7.3.177 </v>
      </c>
      <c r="B27" s="2" t="str">
        <f t="shared" si="1"/>
        <v>II</v>
      </c>
      <c r="C27" s="3">
        <f t="shared" si="2"/>
        <v>35044.605000000003</v>
      </c>
      <c r="D27" s="6" t="str">
        <f t="shared" si="3"/>
        <v>vis</v>
      </c>
      <c r="E27" s="17">
        <f>VLOOKUP(C27,Active!C$21:E$967,3,FALSE)</f>
        <v>1082.5041562339673</v>
      </c>
      <c r="F27" s="2" t="s">
        <v>60</v>
      </c>
      <c r="G27" s="6" t="str">
        <f t="shared" si="4"/>
        <v>35044.605</v>
      </c>
      <c r="H27" s="3">
        <f t="shared" si="5"/>
        <v>1082.5</v>
      </c>
      <c r="I27" s="18" t="s">
        <v>111</v>
      </c>
      <c r="J27" s="19" t="s">
        <v>112</v>
      </c>
      <c r="K27" s="18">
        <v>1082.5</v>
      </c>
      <c r="L27" s="18" t="s">
        <v>80</v>
      </c>
      <c r="M27" s="19" t="s">
        <v>66</v>
      </c>
      <c r="N27" s="19"/>
      <c r="O27" s="20" t="s">
        <v>67</v>
      </c>
      <c r="P27" s="20" t="s">
        <v>68</v>
      </c>
    </row>
    <row r="28" spans="1:16" ht="12.75" customHeight="1" thickBot="1" x14ac:dyDescent="0.25">
      <c r="A28" s="3" t="str">
        <f t="shared" si="0"/>
        <v> AHSB 7.3.177 </v>
      </c>
      <c r="B28" s="2" t="str">
        <f t="shared" si="1"/>
        <v>I</v>
      </c>
      <c r="C28" s="3">
        <f t="shared" si="2"/>
        <v>35131.58</v>
      </c>
      <c r="D28" s="6" t="str">
        <f t="shared" si="3"/>
        <v>vis</v>
      </c>
      <c r="E28" s="17">
        <f>VLOOKUP(C28,Active!C$21:E$967,3,FALSE)</f>
        <v>1115.9946900320665</v>
      </c>
      <c r="F28" s="2" t="s">
        <v>60</v>
      </c>
      <c r="G28" s="6" t="str">
        <f t="shared" si="4"/>
        <v>35131.580</v>
      </c>
      <c r="H28" s="3">
        <f t="shared" si="5"/>
        <v>1116</v>
      </c>
      <c r="I28" s="18" t="s">
        <v>113</v>
      </c>
      <c r="J28" s="19" t="s">
        <v>114</v>
      </c>
      <c r="K28" s="18">
        <v>1116</v>
      </c>
      <c r="L28" s="18" t="s">
        <v>115</v>
      </c>
      <c r="M28" s="19" t="s">
        <v>66</v>
      </c>
      <c r="N28" s="19"/>
      <c r="O28" s="20" t="s">
        <v>67</v>
      </c>
      <c r="P28" s="20" t="s">
        <v>68</v>
      </c>
    </row>
    <row r="29" spans="1:16" ht="12.75" customHeight="1" thickBot="1" x14ac:dyDescent="0.25">
      <c r="A29" s="3" t="str">
        <f t="shared" si="0"/>
        <v> AHSB 7.3.177 </v>
      </c>
      <c r="B29" s="2" t="str">
        <f t="shared" si="1"/>
        <v>II</v>
      </c>
      <c r="C29" s="3">
        <f t="shared" si="2"/>
        <v>35161.514999999999</v>
      </c>
      <c r="D29" s="6" t="str">
        <f t="shared" si="3"/>
        <v>vis</v>
      </c>
      <c r="E29" s="17">
        <f>VLOOKUP(C29,Active!C$21:E$967,3,FALSE)</f>
        <v>1127.5214405839038</v>
      </c>
      <c r="F29" s="2" t="s">
        <v>60</v>
      </c>
      <c r="G29" s="6" t="str">
        <f t="shared" si="4"/>
        <v>35161.515</v>
      </c>
      <c r="H29" s="3">
        <f t="shared" si="5"/>
        <v>1127.5</v>
      </c>
      <c r="I29" s="18" t="s">
        <v>116</v>
      </c>
      <c r="J29" s="19" t="s">
        <v>117</v>
      </c>
      <c r="K29" s="18">
        <v>1127.5</v>
      </c>
      <c r="L29" s="18" t="s">
        <v>118</v>
      </c>
      <c r="M29" s="19" t="s">
        <v>66</v>
      </c>
      <c r="N29" s="19"/>
      <c r="O29" s="20" t="s">
        <v>67</v>
      </c>
      <c r="P29" s="20" t="s">
        <v>68</v>
      </c>
    </row>
    <row r="30" spans="1:16" ht="12.75" customHeight="1" thickBot="1" x14ac:dyDescent="0.25">
      <c r="A30" s="3" t="str">
        <f t="shared" si="0"/>
        <v> AHSB 7.3.177 </v>
      </c>
      <c r="B30" s="2" t="str">
        <f t="shared" si="1"/>
        <v>I</v>
      </c>
      <c r="C30" s="3">
        <f t="shared" si="2"/>
        <v>35165.360000000001</v>
      </c>
      <c r="D30" s="6" t="str">
        <f t="shared" si="3"/>
        <v>vis</v>
      </c>
      <c r="E30" s="17">
        <f>VLOOKUP(C30,Active!C$21:E$967,3,FALSE)</f>
        <v>1129.0019936445963</v>
      </c>
      <c r="F30" s="2" t="s">
        <v>60</v>
      </c>
      <c r="G30" s="6" t="str">
        <f t="shared" si="4"/>
        <v>35165.360</v>
      </c>
      <c r="H30" s="3">
        <f t="shared" si="5"/>
        <v>1129</v>
      </c>
      <c r="I30" s="18" t="s">
        <v>119</v>
      </c>
      <c r="J30" s="19" t="s">
        <v>120</v>
      </c>
      <c r="K30" s="18">
        <v>1129</v>
      </c>
      <c r="L30" s="18" t="s">
        <v>93</v>
      </c>
      <c r="M30" s="19" t="s">
        <v>66</v>
      </c>
      <c r="N30" s="19"/>
      <c r="O30" s="20" t="s">
        <v>67</v>
      </c>
      <c r="P30" s="20" t="s">
        <v>68</v>
      </c>
    </row>
    <row r="31" spans="1:16" ht="12.75" customHeight="1" thickBot="1" x14ac:dyDescent="0.25">
      <c r="A31" s="3" t="str">
        <f t="shared" si="0"/>
        <v> AHSB 7.3.177 </v>
      </c>
      <c r="B31" s="2" t="str">
        <f t="shared" si="1"/>
        <v>I</v>
      </c>
      <c r="C31" s="3">
        <f t="shared" si="2"/>
        <v>35453.635000000002</v>
      </c>
      <c r="D31" s="6" t="str">
        <f t="shared" si="3"/>
        <v>vis</v>
      </c>
      <c r="E31" s="17">
        <f>VLOOKUP(C31,Active!C$21:E$967,3,FALSE)</f>
        <v>1240.004967265146</v>
      </c>
      <c r="F31" s="2" t="s">
        <v>60</v>
      </c>
      <c r="G31" s="6" t="str">
        <f t="shared" si="4"/>
        <v>35453.635</v>
      </c>
      <c r="H31" s="3">
        <f t="shared" si="5"/>
        <v>1240</v>
      </c>
      <c r="I31" s="18" t="s">
        <v>121</v>
      </c>
      <c r="J31" s="19" t="s">
        <v>122</v>
      </c>
      <c r="K31" s="18">
        <v>1240</v>
      </c>
      <c r="L31" s="18" t="s">
        <v>123</v>
      </c>
      <c r="M31" s="19" t="s">
        <v>66</v>
      </c>
      <c r="N31" s="19"/>
      <c r="O31" s="20" t="s">
        <v>67</v>
      </c>
      <c r="P31" s="20" t="s">
        <v>68</v>
      </c>
    </row>
    <row r="32" spans="1:16" ht="12.75" customHeight="1" thickBot="1" x14ac:dyDescent="0.25">
      <c r="A32" s="3" t="str">
        <f t="shared" si="0"/>
        <v> AHSB 7.3.177 </v>
      </c>
      <c r="B32" s="2" t="str">
        <f t="shared" si="1"/>
        <v>I</v>
      </c>
      <c r="C32" s="3">
        <f t="shared" si="2"/>
        <v>36253.51</v>
      </c>
      <c r="D32" s="6" t="str">
        <f t="shared" si="3"/>
        <v>vis</v>
      </c>
      <c r="E32" s="17">
        <f>VLOOKUP(C32,Active!C$21:E$967,3,FALSE)</f>
        <v>1548.004285710161</v>
      </c>
      <c r="F32" s="2" t="s">
        <v>60</v>
      </c>
      <c r="G32" s="6" t="str">
        <f t="shared" si="4"/>
        <v>36253.510</v>
      </c>
      <c r="H32" s="3">
        <f t="shared" si="5"/>
        <v>1548</v>
      </c>
      <c r="I32" s="18" t="s">
        <v>124</v>
      </c>
      <c r="J32" s="19" t="s">
        <v>125</v>
      </c>
      <c r="K32" s="18">
        <v>1548</v>
      </c>
      <c r="L32" s="18" t="s">
        <v>80</v>
      </c>
      <c r="M32" s="19" t="s">
        <v>66</v>
      </c>
      <c r="N32" s="19"/>
      <c r="O32" s="20" t="s">
        <v>67</v>
      </c>
      <c r="P32" s="20" t="s">
        <v>68</v>
      </c>
    </row>
    <row r="33" spans="1:16" ht="12.75" customHeight="1" thickBot="1" x14ac:dyDescent="0.25">
      <c r="A33" s="3" t="str">
        <f t="shared" si="0"/>
        <v> AHSB 7.3.177 </v>
      </c>
      <c r="B33" s="2" t="str">
        <f t="shared" si="1"/>
        <v>I</v>
      </c>
      <c r="C33" s="3">
        <f t="shared" si="2"/>
        <v>36983.25</v>
      </c>
      <c r="D33" s="6" t="str">
        <f t="shared" si="3"/>
        <v>vis</v>
      </c>
      <c r="E33" s="17">
        <f>VLOOKUP(C33,Active!C$21:E$967,3,FALSE)</f>
        <v>1828.9974691976615</v>
      </c>
      <c r="F33" s="2" t="s">
        <v>60</v>
      </c>
      <c r="G33" s="6" t="str">
        <f t="shared" si="4"/>
        <v>36983.250</v>
      </c>
      <c r="H33" s="3">
        <f t="shared" si="5"/>
        <v>1829</v>
      </c>
      <c r="I33" s="18" t="s">
        <v>126</v>
      </c>
      <c r="J33" s="19" t="s">
        <v>127</v>
      </c>
      <c r="K33" s="18">
        <v>1829</v>
      </c>
      <c r="L33" s="18" t="s">
        <v>128</v>
      </c>
      <c r="M33" s="19" t="s">
        <v>66</v>
      </c>
      <c r="N33" s="19"/>
      <c r="O33" s="20" t="s">
        <v>67</v>
      </c>
      <c r="P33" s="20" t="s">
        <v>68</v>
      </c>
    </row>
    <row r="34" spans="1:16" ht="12.75" customHeight="1" thickBot="1" x14ac:dyDescent="0.25">
      <c r="A34" s="3" t="str">
        <f t="shared" si="0"/>
        <v>IBVS 5592 </v>
      </c>
      <c r="B34" s="2" t="str">
        <f t="shared" si="1"/>
        <v>I</v>
      </c>
      <c r="C34" s="3">
        <f t="shared" si="2"/>
        <v>53056.1414</v>
      </c>
      <c r="D34" s="6" t="str">
        <f t="shared" si="3"/>
        <v>vis</v>
      </c>
      <c r="E34" s="17">
        <f>VLOOKUP(C34,Active!C$21:E$967,3,FALSE)</f>
        <v>8018.0139988313458</v>
      </c>
      <c r="F34" s="2" t="s">
        <v>60</v>
      </c>
      <c r="G34" s="6" t="str">
        <f t="shared" si="4"/>
        <v>53056.1414</v>
      </c>
      <c r="H34" s="3">
        <f t="shared" si="5"/>
        <v>8018</v>
      </c>
      <c r="I34" s="18" t="s">
        <v>156</v>
      </c>
      <c r="J34" s="19" t="s">
        <v>157</v>
      </c>
      <c r="K34" s="18">
        <v>8018</v>
      </c>
      <c r="L34" s="18" t="s">
        <v>158</v>
      </c>
      <c r="M34" s="19" t="s">
        <v>137</v>
      </c>
      <c r="N34" s="19" t="s">
        <v>138</v>
      </c>
      <c r="O34" s="20" t="s">
        <v>159</v>
      </c>
      <c r="P34" s="21" t="s">
        <v>160</v>
      </c>
    </row>
    <row r="35" spans="1:16" ht="12.75" customHeight="1" thickBot="1" x14ac:dyDescent="0.25">
      <c r="A35" s="3" t="str">
        <f t="shared" si="0"/>
        <v>IBVS 6007 </v>
      </c>
      <c r="B35" s="2" t="str">
        <f t="shared" si="1"/>
        <v>I</v>
      </c>
      <c r="C35" s="3">
        <f t="shared" si="2"/>
        <v>54531.260829999999</v>
      </c>
      <c r="D35" s="6" t="str">
        <f t="shared" si="3"/>
        <v>vis</v>
      </c>
      <c r="E35" s="17">
        <f>VLOOKUP(C35,Active!C$21:E$967,3,FALSE)</f>
        <v>8586.0224739868372</v>
      </c>
      <c r="F35" s="2" t="s">
        <v>60</v>
      </c>
      <c r="G35" s="6" t="str">
        <f t="shared" si="4"/>
        <v>54531.26083</v>
      </c>
      <c r="H35" s="3">
        <f t="shared" si="5"/>
        <v>8586</v>
      </c>
      <c r="I35" s="18" t="s">
        <v>161</v>
      </c>
      <c r="J35" s="19" t="s">
        <v>162</v>
      </c>
      <c r="K35" s="18">
        <v>8586</v>
      </c>
      <c r="L35" s="18" t="s">
        <v>163</v>
      </c>
      <c r="M35" s="19" t="s">
        <v>164</v>
      </c>
      <c r="N35" s="19" t="s">
        <v>165</v>
      </c>
      <c r="O35" s="20" t="s">
        <v>166</v>
      </c>
      <c r="P35" s="21" t="s">
        <v>167</v>
      </c>
    </row>
    <row r="36" spans="1:16" ht="12.75" customHeight="1" thickBot="1" x14ac:dyDescent="0.25">
      <c r="A36" s="3" t="str">
        <f t="shared" si="0"/>
        <v>BAVM 209 </v>
      </c>
      <c r="B36" s="2" t="str">
        <f t="shared" si="1"/>
        <v>II</v>
      </c>
      <c r="C36" s="3">
        <f t="shared" si="2"/>
        <v>54841.551599999999</v>
      </c>
      <c r="D36" s="6" t="str">
        <f t="shared" si="3"/>
        <v>vis</v>
      </c>
      <c r="E36" s="17">
        <f>VLOOKUP(C36,Active!C$21:E$967,3,FALSE)</f>
        <v>8705.5028248913895</v>
      </c>
      <c r="F36" s="2" t="s">
        <v>60</v>
      </c>
      <c r="G36" s="6" t="str">
        <f t="shared" si="4"/>
        <v>54841.5516</v>
      </c>
      <c r="H36" s="3">
        <f t="shared" si="5"/>
        <v>8705.5</v>
      </c>
      <c r="I36" s="18" t="s">
        <v>168</v>
      </c>
      <c r="J36" s="19" t="s">
        <v>169</v>
      </c>
      <c r="K36" s="18">
        <v>8705.5</v>
      </c>
      <c r="L36" s="18" t="s">
        <v>170</v>
      </c>
      <c r="M36" s="19" t="s">
        <v>164</v>
      </c>
      <c r="N36" s="19" t="s">
        <v>171</v>
      </c>
      <c r="O36" s="20" t="s">
        <v>172</v>
      </c>
      <c r="P36" s="21" t="s">
        <v>173</v>
      </c>
    </row>
    <row r="37" spans="1:16" ht="12.75" customHeight="1" thickBot="1" x14ac:dyDescent="0.25">
      <c r="A37" s="3" t="str">
        <f t="shared" si="0"/>
        <v>BAVM 228 </v>
      </c>
      <c r="B37" s="2" t="str">
        <f t="shared" si="1"/>
        <v>I</v>
      </c>
      <c r="C37" s="3">
        <f t="shared" si="2"/>
        <v>55980.401400000002</v>
      </c>
      <c r="D37" s="6" t="str">
        <f t="shared" si="3"/>
        <v>vis</v>
      </c>
      <c r="E37" s="17">
        <f>VLOOKUP(C37,Active!C$21:E$967,3,FALSE)</f>
        <v>9144.0275471432942</v>
      </c>
      <c r="F37" s="2" t="s">
        <v>60</v>
      </c>
      <c r="G37" s="6" t="str">
        <f t="shared" si="4"/>
        <v>55980.4014</v>
      </c>
      <c r="H37" s="3">
        <f t="shared" si="5"/>
        <v>9144</v>
      </c>
      <c r="I37" s="18" t="s">
        <v>174</v>
      </c>
      <c r="J37" s="19" t="s">
        <v>175</v>
      </c>
      <c r="K37" s="18" t="s">
        <v>176</v>
      </c>
      <c r="L37" s="18" t="s">
        <v>177</v>
      </c>
      <c r="M37" s="19" t="s">
        <v>164</v>
      </c>
      <c r="N37" s="19" t="s">
        <v>171</v>
      </c>
      <c r="O37" s="20" t="s">
        <v>172</v>
      </c>
      <c r="P37" s="21" t="s">
        <v>178</v>
      </c>
    </row>
    <row r="38" spans="1:16" ht="12.75" customHeight="1" thickBot="1" x14ac:dyDescent="0.25">
      <c r="A38" s="3" t="str">
        <f t="shared" si="0"/>
        <v>BAVM 179 </v>
      </c>
      <c r="B38" s="2" t="str">
        <f t="shared" si="1"/>
        <v>I</v>
      </c>
      <c r="C38" s="3">
        <f t="shared" si="2"/>
        <v>47176.383999999998</v>
      </c>
      <c r="D38" s="6" t="str">
        <f t="shared" si="3"/>
        <v>vis</v>
      </c>
      <c r="E38" s="17">
        <f>VLOOKUP(C38,Active!C$21:E$967,3,FALSE)</f>
        <v>5753.9586504056115</v>
      </c>
      <c r="F38" s="2" t="s">
        <v>60</v>
      </c>
      <c r="G38" s="6" t="str">
        <f t="shared" si="4"/>
        <v>47176.384</v>
      </c>
      <c r="H38" s="3">
        <f t="shared" si="5"/>
        <v>5754</v>
      </c>
      <c r="I38" s="18" t="s">
        <v>129</v>
      </c>
      <c r="J38" s="19" t="s">
        <v>130</v>
      </c>
      <c r="K38" s="18">
        <v>5754</v>
      </c>
      <c r="L38" s="18" t="s">
        <v>131</v>
      </c>
      <c r="M38" s="19" t="s">
        <v>62</v>
      </c>
      <c r="N38" s="19"/>
      <c r="O38" s="20" t="s">
        <v>132</v>
      </c>
      <c r="P38" s="21" t="s">
        <v>133</v>
      </c>
    </row>
    <row r="39" spans="1:16" ht="12.75" customHeight="1" thickBot="1" x14ac:dyDescent="0.25">
      <c r="A39" s="3" t="str">
        <f t="shared" si="0"/>
        <v>IBVS 5507 </v>
      </c>
      <c r="B39" s="2" t="str">
        <f t="shared" si="1"/>
        <v>II</v>
      </c>
      <c r="C39" s="3">
        <f t="shared" si="2"/>
        <v>51114.889600000002</v>
      </c>
      <c r="D39" s="6" t="str">
        <f t="shared" si="3"/>
        <v>vis</v>
      </c>
      <c r="E39" s="17" t="e">
        <f>VLOOKUP(C39,Active!C$21:E$967,3,FALSE)</f>
        <v>#N/A</v>
      </c>
      <c r="F39" s="2" t="s">
        <v>60</v>
      </c>
      <c r="G39" s="6" t="str">
        <f t="shared" si="4"/>
        <v>51114.8896</v>
      </c>
      <c r="H39" s="3">
        <f t="shared" si="5"/>
        <v>7270.5</v>
      </c>
      <c r="I39" s="18" t="s">
        <v>134</v>
      </c>
      <c r="J39" s="19" t="s">
        <v>135</v>
      </c>
      <c r="K39" s="18">
        <v>7270.5</v>
      </c>
      <c r="L39" s="18" t="s">
        <v>136</v>
      </c>
      <c r="M39" s="19" t="s">
        <v>137</v>
      </c>
      <c r="N39" s="19" t="s">
        <v>138</v>
      </c>
      <c r="O39" s="20" t="s">
        <v>139</v>
      </c>
      <c r="P39" s="21" t="s">
        <v>140</v>
      </c>
    </row>
    <row r="40" spans="1:16" ht="12.75" customHeight="1" thickBot="1" x14ac:dyDescent="0.25">
      <c r="A40" s="3" t="str">
        <f t="shared" si="0"/>
        <v>IBVS 5507 </v>
      </c>
      <c r="B40" s="2" t="str">
        <f t="shared" si="1"/>
        <v>I</v>
      </c>
      <c r="C40" s="3">
        <f t="shared" si="2"/>
        <v>51116.180899999999</v>
      </c>
      <c r="D40" s="6" t="str">
        <f t="shared" si="3"/>
        <v>vis</v>
      </c>
      <c r="E40" s="17" t="e">
        <f>VLOOKUP(C40,Active!C$21:E$967,3,FALSE)</f>
        <v>#N/A</v>
      </c>
      <c r="F40" s="2" t="s">
        <v>60</v>
      </c>
      <c r="G40" s="6" t="str">
        <f t="shared" si="4"/>
        <v>51116.1809</v>
      </c>
      <c r="H40" s="3">
        <f t="shared" si="5"/>
        <v>7271</v>
      </c>
      <c r="I40" s="18" t="s">
        <v>141</v>
      </c>
      <c r="J40" s="19" t="s">
        <v>142</v>
      </c>
      <c r="K40" s="18">
        <v>7271</v>
      </c>
      <c r="L40" s="18" t="s">
        <v>143</v>
      </c>
      <c r="M40" s="19" t="s">
        <v>137</v>
      </c>
      <c r="N40" s="19" t="s">
        <v>138</v>
      </c>
      <c r="O40" s="20" t="s">
        <v>139</v>
      </c>
      <c r="P40" s="21" t="s">
        <v>140</v>
      </c>
    </row>
    <row r="41" spans="1:16" ht="12.75" customHeight="1" thickBot="1" x14ac:dyDescent="0.25">
      <c r="A41" s="3" t="str">
        <f t="shared" si="0"/>
        <v>IBVS 5507 </v>
      </c>
      <c r="B41" s="2" t="str">
        <f t="shared" si="1"/>
        <v>II</v>
      </c>
      <c r="C41" s="3">
        <f t="shared" si="2"/>
        <v>51200.5893</v>
      </c>
      <c r="D41" s="6" t="str">
        <f t="shared" si="3"/>
        <v>vis</v>
      </c>
      <c r="E41" s="17" t="e">
        <f>VLOOKUP(C41,Active!C$21:E$967,3,FALSE)</f>
        <v>#N/A</v>
      </c>
      <c r="F41" s="2" t="s">
        <v>60</v>
      </c>
      <c r="G41" s="6" t="str">
        <f t="shared" si="4"/>
        <v>51200.5893</v>
      </c>
      <c r="H41" s="3">
        <f t="shared" si="5"/>
        <v>7303.5</v>
      </c>
      <c r="I41" s="18" t="s">
        <v>144</v>
      </c>
      <c r="J41" s="19" t="s">
        <v>145</v>
      </c>
      <c r="K41" s="18">
        <v>7303.5</v>
      </c>
      <c r="L41" s="18" t="s">
        <v>146</v>
      </c>
      <c r="M41" s="19" t="s">
        <v>137</v>
      </c>
      <c r="N41" s="19" t="s">
        <v>138</v>
      </c>
      <c r="O41" s="20" t="s">
        <v>139</v>
      </c>
      <c r="P41" s="21" t="s">
        <v>140</v>
      </c>
    </row>
    <row r="42" spans="1:16" ht="12.75" customHeight="1" thickBot="1" x14ac:dyDescent="0.25">
      <c r="A42" s="3" t="str">
        <f t="shared" si="0"/>
        <v>IBVS 5507 </v>
      </c>
      <c r="B42" s="2" t="str">
        <f t="shared" si="1"/>
        <v>I</v>
      </c>
      <c r="C42" s="3">
        <f t="shared" si="2"/>
        <v>51201.8825</v>
      </c>
      <c r="D42" s="6" t="str">
        <f t="shared" si="3"/>
        <v>vis</v>
      </c>
      <c r="E42" s="17" t="e">
        <f>VLOOKUP(C42,Active!C$21:E$967,3,FALSE)</f>
        <v>#N/A</v>
      </c>
      <c r="F42" s="2" t="s">
        <v>60</v>
      </c>
      <c r="G42" s="6" t="str">
        <f t="shared" si="4"/>
        <v>51201.8825</v>
      </c>
      <c r="H42" s="3">
        <f t="shared" si="5"/>
        <v>7304</v>
      </c>
      <c r="I42" s="18" t="s">
        <v>147</v>
      </c>
      <c r="J42" s="19" t="s">
        <v>148</v>
      </c>
      <c r="K42" s="18">
        <v>7304</v>
      </c>
      <c r="L42" s="18" t="s">
        <v>149</v>
      </c>
      <c r="M42" s="19" t="s">
        <v>137</v>
      </c>
      <c r="N42" s="19" t="s">
        <v>138</v>
      </c>
      <c r="O42" s="20" t="s">
        <v>139</v>
      </c>
      <c r="P42" s="21" t="s">
        <v>140</v>
      </c>
    </row>
    <row r="43" spans="1:16" ht="12.75" customHeight="1" thickBot="1" x14ac:dyDescent="0.25">
      <c r="A43" s="3" t="str">
        <f t="shared" si="0"/>
        <v>IBVS 5507 </v>
      </c>
      <c r="B43" s="2" t="str">
        <f t="shared" si="1"/>
        <v>II</v>
      </c>
      <c r="C43" s="3">
        <f t="shared" si="2"/>
        <v>51501.842600000004</v>
      </c>
      <c r="D43" s="6" t="str">
        <f t="shared" si="3"/>
        <v>vis</v>
      </c>
      <c r="E43" s="17" t="e">
        <f>VLOOKUP(C43,Active!C$21:E$967,3,FALSE)</f>
        <v>#N/A</v>
      </c>
      <c r="F43" s="2" t="s">
        <v>60</v>
      </c>
      <c r="G43" s="6" t="str">
        <f t="shared" si="4"/>
        <v>51501.8426</v>
      </c>
      <c r="H43" s="3">
        <f t="shared" si="5"/>
        <v>7419.5</v>
      </c>
      <c r="I43" s="18" t="s">
        <v>150</v>
      </c>
      <c r="J43" s="19" t="s">
        <v>151</v>
      </c>
      <c r="K43" s="18">
        <v>7419.5</v>
      </c>
      <c r="L43" s="18" t="s">
        <v>152</v>
      </c>
      <c r="M43" s="19" t="s">
        <v>137</v>
      </c>
      <c r="N43" s="19" t="s">
        <v>138</v>
      </c>
      <c r="O43" s="20" t="s">
        <v>139</v>
      </c>
      <c r="P43" s="21" t="s">
        <v>140</v>
      </c>
    </row>
    <row r="44" spans="1:16" ht="12.75" customHeight="1" thickBot="1" x14ac:dyDescent="0.25">
      <c r="A44" s="3" t="str">
        <f t="shared" si="0"/>
        <v>IBVS 5507 </v>
      </c>
      <c r="B44" s="2" t="str">
        <f t="shared" si="1"/>
        <v>I</v>
      </c>
      <c r="C44" s="3">
        <f t="shared" si="2"/>
        <v>51503.1348</v>
      </c>
      <c r="D44" s="6" t="str">
        <f t="shared" si="3"/>
        <v>vis</v>
      </c>
      <c r="E44" s="17" t="e">
        <f>VLOOKUP(C44,Active!C$21:E$967,3,FALSE)</f>
        <v>#N/A</v>
      </c>
      <c r="F44" s="2" t="s">
        <v>60</v>
      </c>
      <c r="G44" s="6" t="str">
        <f t="shared" si="4"/>
        <v>51503.1348</v>
      </c>
      <c r="H44" s="3">
        <f t="shared" si="5"/>
        <v>7420</v>
      </c>
      <c r="I44" s="18" t="s">
        <v>153</v>
      </c>
      <c r="J44" s="19" t="s">
        <v>154</v>
      </c>
      <c r="K44" s="18">
        <v>7420</v>
      </c>
      <c r="L44" s="18" t="s">
        <v>155</v>
      </c>
      <c r="M44" s="19" t="s">
        <v>137</v>
      </c>
      <c r="N44" s="19" t="s">
        <v>138</v>
      </c>
      <c r="O44" s="20" t="s">
        <v>139</v>
      </c>
      <c r="P44" s="21" t="s">
        <v>140</v>
      </c>
    </row>
    <row r="45" spans="1:16" x14ac:dyDescent="0.2">
      <c r="B45" s="2"/>
      <c r="E45" s="17"/>
      <c r="F45" s="2"/>
    </row>
    <row r="46" spans="1:16" x14ac:dyDescent="0.2">
      <c r="B46" s="2"/>
      <c r="E46" s="17"/>
      <c r="F46" s="2"/>
    </row>
    <row r="47" spans="1:16" x14ac:dyDescent="0.2">
      <c r="B47" s="2"/>
      <c r="E47" s="17"/>
      <c r="F47" s="2"/>
    </row>
    <row r="48" spans="1:16" x14ac:dyDescent="0.2">
      <c r="B48" s="2"/>
      <c r="E48" s="17"/>
      <c r="F48" s="2"/>
    </row>
    <row r="49" spans="2:6" x14ac:dyDescent="0.2">
      <c r="B49" s="2"/>
      <c r="E49" s="17"/>
      <c r="F49" s="2"/>
    </row>
    <row r="50" spans="2:6" x14ac:dyDescent="0.2">
      <c r="B50" s="2"/>
      <c r="E50" s="17"/>
      <c r="F50" s="2"/>
    </row>
    <row r="51" spans="2:6" x14ac:dyDescent="0.2">
      <c r="B51" s="2"/>
      <c r="E51" s="17"/>
      <c r="F51" s="2"/>
    </row>
    <row r="52" spans="2:6" x14ac:dyDescent="0.2">
      <c r="B52" s="2"/>
      <c r="E52" s="17"/>
      <c r="F52" s="2"/>
    </row>
    <row r="53" spans="2:6" x14ac:dyDescent="0.2">
      <c r="B53" s="2"/>
      <c r="E53" s="17"/>
      <c r="F53" s="2"/>
    </row>
    <row r="54" spans="2:6" x14ac:dyDescent="0.2">
      <c r="B54" s="2"/>
      <c r="E54" s="17"/>
      <c r="F54" s="2"/>
    </row>
    <row r="55" spans="2:6" x14ac:dyDescent="0.2">
      <c r="B55" s="2"/>
      <c r="E55" s="17"/>
      <c r="F55" s="2"/>
    </row>
    <row r="56" spans="2:6" x14ac:dyDescent="0.2">
      <c r="B56" s="2"/>
      <c r="E56" s="17"/>
      <c r="F56" s="2"/>
    </row>
    <row r="57" spans="2:6" x14ac:dyDescent="0.2">
      <c r="B57" s="2"/>
      <c r="E57" s="17"/>
      <c r="F57" s="2"/>
    </row>
    <row r="58" spans="2:6" x14ac:dyDescent="0.2">
      <c r="B58" s="2"/>
      <c r="E58" s="17"/>
      <c r="F58" s="2"/>
    </row>
    <row r="59" spans="2:6" x14ac:dyDescent="0.2">
      <c r="B59" s="2"/>
      <c r="E59" s="17"/>
      <c r="F59" s="2"/>
    </row>
    <row r="60" spans="2:6" x14ac:dyDescent="0.2">
      <c r="B60" s="2"/>
      <c r="E60" s="17"/>
      <c r="F60" s="2"/>
    </row>
    <row r="61" spans="2:6" x14ac:dyDescent="0.2">
      <c r="B61" s="2"/>
      <c r="E61" s="17"/>
      <c r="F61" s="2"/>
    </row>
    <row r="62" spans="2:6" x14ac:dyDescent="0.2">
      <c r="B62" s="2"/>
      <c r="E62" s="17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</sheetData>
  <phoneticPr fontId="7" type="noConversion"/>
  <hyperlinks>
    <hyperlink ref="P38" r:id="rId1" display="http://www.bav-astro.de/sfs/BAVM_link.php?BAVMnr=179"/>
    <hyperlink ref="P39" r:id="rId2" display="http://www.konkoly.hu/cgi-bin/IBVS?5507"/>
    <hyperlink ref="P40" r:id="rId3" display="http://www.konkoly.hu/cgi-bin/IBVS?5507"/>
    <hyperlink ref="P41" r:id="rId4" display="http://www.konkoly.hu/cgi-bin/IBVS?5507"/>
    <hyperlink ref="P42" r:id="rId5" display="http://www.konkoly.hu/cgi-bin/IBVS?5507"/>
    <hyperlink ref="P43" r:id="rId6" display="http://www.konkoly.hu/cgi-bin/IBVS?5507"/>
    <hyperlink ref="P44" r:id="rId7" display="http://www.konkoly.hu/cgi-bin/IBVS?5507"/>
    <hyperlink ref="P34" r:id="rId8" display="http://www.konkoly.hu/cgi-bin/IBVS?5592"/>
    <hyperlink ref="P35" r:id="rId9" display="http://www.konkoly.hu/cgi-bin/IBVS?6007"/>
    <hyperlink ref="P36" r:id="rId10" display="http://www.bav-astro.de/sfs/BAVM_link.php?BAVMnr=209"/>
    <hyperlink ref="P37" r:id="rId11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2024-02-20T06:09:32Z</dcterms:modified>
</cp:coreProperties>
</file>