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8C9119B-4439-4CFC-8C6F-11E63CE852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E14" i="1"/>
  <c r="C17" i="1"/>
  <c r="Q22" i="1"/>
  <c r="C7" i="1"/>
  <c r="E23" i="1"/>
  <c r="F23" i="1"/>
  <c r="C8" i="1"/>
  <c r="Q21" i="1"/>
  <c r="E21" i="1"/>
  <c r="F21" i="1"/>
  <c r="G21" i="1"/>
  <c r="E22" i="1"/>
  <c r="F22" i="1"/>
  <c r="G22" i="1"/>
  <c r="I22" i="1"/>
  <c r="G23" i="1"/>
  <c r="J23" i="1"/>
  <c r="H21" i="1"/>
  <c r="C11" i="1"/>
  <c r="C12" i="1"/>
  <c r="C16" i="1" l="1"/>
  <c r="D18" i="1" s="1"/>
  <c r="O22" i="1"/>
  <c r="O23" i="1"/>
  <c r="C15" i="1"/>
  <c r="O21" i="1"/>
  <c r="E15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<sst xmlns="http://schemas.openxmlformats.org/spreadsheetml/2006/main" count="49" uniqueCount="46">
  <si>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</si>
  <si>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</si>
  <si>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</si>
  <si>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</si>
  <si>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</si>
  <si>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</si>
  <si>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</si>
  <si>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</si>
  <si>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</si>
  <si>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</si>
  <si>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</si>
  <si>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</si>
  <si>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</si>
  <si>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</si>
  <si>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</si>
  <si>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</si>
  <si>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</si>
  <si>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</si>
  <si>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</si>
  <si>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</si>
  <si>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</si>
  <si>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</si>
  <si>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</si>
  <si>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</si>
  <si>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</si>
  <si>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</si>
  <si>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</si>
  <si>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</si>
  <si>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</si>
  <si>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</si>
  <si>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</si>
  <si>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</si>
  <si>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</si>
  <si>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</si>
  <si>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</si>
  <si>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</si>
  <si>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</si>
  <si>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V0451 Mon / GSC 0148-0058</t>
  </si>
  <si>
    <t>EB/DM</t>
  </si>
  <si>
    <t>OEJV 0094</t>
  </si>
  <si>
    <t>I</t>
  </si>
  <si>
    <t>Add cycle</t>
  </si>
  <si>
    <t>Old Cycle</t>
  </si>
  <si>
    <t>IBVS 5960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</si>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</sst>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V0451 Mon - O-C Diagr.</a:t>
            </a:r>
          </a:p>
        </c:rich>
      </c:tx>
      <c:layout>
        <c:manualLayout>
          <c:xMode val="edge"/>
          <c:yMode val="edge"/>
          <c:x val="0.3754385964912280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D9-4DE4-9313-8EE06759AF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7.935400000133086E-2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D9-4DE4-9313-8EE06759AF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7.3624000004201662E-2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D9-4DE4-9313-8EE06759AF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D9-4DE4-9313-8EE06759AF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D9-4DE4-9313-8EE06759AF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D9-4DE4-9313-8EE06759AF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1.4E-2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D9-4DE4-9313-8EE06759AF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11369</c:v>
                </c:pt>
                <c:pt idx="2">
                  <c:v>11914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2.1758741204864346E-4</c:v>
                </c:pt>
                <c:pt idx="1">
                  <c:v>7.4597419401060211E-2</c:v>
                </c:pt>
                <c:pt idx="2">
                  <c:v>7.8162993192423674E-2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D9-4DE4-9313-8EE06759A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258736"/>
        <c:axId val="1"/>
      </c:scatterChart>
      <c:valAx>
        <c:axId val="99225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258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D04FD1-520E-0746-68E2-62D125EA9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s="3" customFormat="1" ht="12.95" customHeight="1" x14ac:dyDescent="0.2">
      <c r="A2" s="3" t="s">
        <v>24</v>
      </c>
      <c r="B2" s="3" t="s">
        <v>38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33706.339</v>
      </c>
      <c r="D4" s="7">
        <v>1.832084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33706.339</v>
      </c>
    </row>
    <row r="8" spans="1:7" s="3" customFormat="1" ht="12.95" customHeight="1" x14ac:dyDescent="0.2">
      <c r="A8" s="3" t="s">
        <v>3</v>
      </c>
      <c r="C8" s="3">
        <f>+D4</f>
        <v>1.832084</v>
      </c>
    </row>
    <row r="9" spans="1:7" s="3" customFormat="1" ht="12.95" customHeight="1" x14ac:dyDescent="0.2">
      <c r="A9" s="8" t="s">
        <v>30</v>
      </c>
      <c r="C9" s="9">
        <v>-9.5</v>
      </c>
      <c r="D9" s="3" t="s">
        <v>31</v>
      </c>
    </row>
    <row r="10" spans="1:7" s="3" customFormat="1" ht="12.95" customHeight="1" thickBot="1" x14ac:dyDescent="0.25">
      <c r="C10" s="10" t="s">
        <v>20</v>
      </c>
      <c r="D10" s="10" t="s">
        <v>21</v>
      </c>
    </row>
    <row r="11" spans="1:7" s="3" customFormat="1" ht="12.95" customHeight="1" x14ac:dyDescent="0.2">
      <c r="A11" s="3" t="s">
        <v>16</v>
      </c>
      <c r="C11" s="11">
        <f ca="1">INTERCEPT(INDIRECT($G$11):G992,INDIRECT($F$11):F992)</f>
        <v>2.1758741204864346E-4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SLOPE(INDIRECT($G$11):G992,INDIRECT($F$11):F992)</f>
        <v>6.5423372318595801E-6</v>
      </c>
      <c r="D12" s="4"/>
    </row>
    <row r="13" spans="1:7" s="3" customFormat="1" ht="12.95" customHeight="1" x14ac:dyDescent="0.2">
      <c r="A13" s="3" t="s">
        <v>19</v>
      </c>
      <c r="C13" s="4" t="s">
        <v>14</v>
      </c>
      <c r="D13" s="13" t="s">
        <v>41</v>
      </c>
      <c r="E13" s="9">
        <v>1</v>
      </c>
    </row>
    <row r="14" spans="1:7" s="3" customFormat="1" ht="12.95" customHeight="1" x14ac:dyDescent="0.2">
      <c r="D14" s="13" t="s">
        <v>32</v>
      </c>
      <c r="E14" s="14">
        <f ca="1">NOW()+15018.5+$C$9/24</f>
        <v>60360.798983796296</v>
      </c>
    </row>
    <row r="15" spans="1:7" s="3" customFormat="1" ht="12.95" customHeight="1" x14ac:dyDescent="0.2">
      <c r="A15" s="15" t="s">
        <v>18</v>
      </c>
      <c r="C15" s="16">
        <f ca="1">(C7+C11)+(C8+C12)*INT(MAX(F21:F3533))</f>
        <v>55533.865938993193</v>
      </c>
      <c r="D15" s="13" t="s">
        <v>42</v>
      </c>
      <c r="E15" s="14">
        <f ca="1">ROUND(2*(E14-$C$7)/$C$8,0)/2+E13</f>
        <v>14549.5</v>
      </c>
    </row>
    <row r="16" spans="1:7" s="3" customFormat="1" ht="12.95" customHeight="1" x14ac:dyDescent="0.2">
      <c r="A16" s="5" t="s">
        <v>4</v>
      </c>
      <c r="C16" s="17">
        <f ca="1">+C8+C12</f>
        <v>1.832090542337232</v>
      </c>
      <c r="D16" s="13" t="s">
        <v>33</v>
      </c>
      <c r="E16" s="11">
        <f ca="1">ROUND(2*(E14-$C$15)/$C$16,0)/2+E13</f>
        <v>2635.5</v>
      </c>
    </row>
    <row r="17" spans="1:17" s="3" customFormat="1" ht="12.95" customHeight="1" thickBot="1" x14ac:dyDescent="0.25">
      <c r="A17" s="13" t="s">
        <v>29</v>
      </c>
      <c r="C17" s="3">
        <f>COUNT(C21:C2191)</f>
        <v>3</v>
      </c>
      <c r="D17" s="13" t="s">
        <v>34</v>
      </c>
      <c r="E17" s="18">
        <f ca="1">+$C$15+$C$16*E16-15018.5-$C$9/24</f>
        <v>45344.236396656306</v>
      </c>
    </row>
    <row r="18" spans="1:17" s="3" customFormat="1" ht="12.95" customHeight="1" thickTop="1" thickBot="1" x14ac:dyDescent="0.25">
      <c r="A18" s="5" t="s">
        <v>5</v>
      </c>
      <c r="C18" s="19">
        <f ca="1">+C15</f>
        <v>55533.865938993193</v>
      </c>
      <c r="D18" s="20">
        <f ca="1">+C16</f>
        <v>1.832090542337232</v>
      </c>
      <c r="E18" s="21" t="s">
        <v>35</v>
      </c>
    </row>
    <row r="19" spans="1:17" s="3" customFormat="1" ht="12.95" customHeight="1" thickTop="1" x14ac:dyDescent="0.2">
      <c r="A19" s="22" t="s">
        <v>36</v>
      </c>
      <c r="E19" s="23">
        <v>21</v>
      </c>
    </row>
    <row r="20" spans="1:17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12</v>
      </c>
      <c r="I20" s="24" t="s">
        <v>44</v>
      </c>
      <c r="J20" s="24" t="s">
        <v>45</v>
      </c>
      <c r="K20" s="24" t="s">
        <v>25</v>
      </c>
      <c r="L20" s="24" t="s">
        <v>26</v>
      </c>
      <c r="M20" s="24" t="s">
        <v>27</v>
      </c>
      <c r="N20" s="24" t="s">
        <v>28</v>
      </c>
      <c r="O20" s="24" t="s">
        <v>23</v>
      </c>
      <c r="P20" s="25" t="s">
        <v>22</v>
      </c>
      <c r="Q20" s="10" t="s">
        <v>15</v>
      </c>
    </row>
    <row r="21" spans="1:17" s="3" customFormat="1" ht="12.95" customHeight="1" x14ac:dyDescent="0.2">
      <c r="A21" s="3" t="s">
        <v>12</v>
      </c>
      <c r="C21" s="26">
        <v>33706.339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2.1758741204864346E-4</v>
      </c>
      <c r="Q21" s="27">
        <f>+C21-15018.5</f>
        <v>18687.839</v>
      </c>
    </row>
    <row r="22" spans="1:17" s="3" customFormat="1" ht="12.95" customHeight="1" x14ac:dyDescent="0.2">
      <c r="A22" s="28" t="s">
        <v>39</v>
      </c>
      <c r="B22" s="29" t="s">
        <v>40</v>
      </c>
      <c r="C22" s="28">
        <v>54535.381350000003</v>
      </c>
      <c r="D22" s="28">
        <v>1.4E-2</v>
      </c>
      <c r="E22" s="3">
        <f>+(C22-C$7)/C$8</f>
        <v>11369.043313516195</v>
      </c>
      <c r="F22" s="3">
        <f>ROUND(2*E22,0)/2</f>
        <v>11369</v>
      </c>
      <c r="G22" s="3">
        <f>+C22-(C$7+F22*C$8)</f>
        <v>7.935400000133086E-2</v>
      </c>
      <c r="I22" s="3">
        <f>+G22</f>
        <v>7.935400000133086E-2</v>
      </c>
      <c r="O22" s="3">
        <f ca="1">+C$11+C$12*$F22</f>
        <v>7.4597419401060211E-2</v>
      </c>
      <c r="Q22" s="27">
        <f>+C22-15018.5</f>
        <v>39516.881350000003</v>
      </c>
    </row>
    <row r="23" spans="1:17" s="3" customFormat="1" ht="12.95" customHeight="1" x14ac:dyDescent="0.2">
      <c r="A23" s="30" t="s">
        <v>43</v>
      </c>
      <c r="B23" s="31" t="s">
        <v>40</v>
      </c>
      <c r="C23" s="32">
        <v>55533.861400000002</v>
      </c>
      <c r="D23" s="32">
        <v>1.6999999999999999E-3</v>
      </c>
      <c r="E23" s="3">
        <f>+(C23-C$7)/C$8</f>
        <v>11914.04018593034</v>
      </c>
      <c r="F23" s="3">
        <f>ROUND(2*E23,0)/2</f>
        <v>11914</v>
      </c>
      <c r="G23" s="3">
        <f>+C23-(C$7+F23*C$8)</f>
        <v>7.3624000004201662E-2</v>
      </c>
      <c r="J23" s="3">
        <f>+G23</f>
        <v>7.3624000004201662E-2</v>
      </c>
      <c r="O23" s="3">
        <f ca="1">+C$11+C$12*$F23</f>
        <v>7.8162993192423674E-2</v>
      </c>
      <c r="Q23" s="27">
        <f>+C23-15018.5</f>
        <v>40515.361400000002</v>
      </c>
    </row>
    <row r="24" spans="1:17" s="3" customFormat="1" ht="12.95" customHeight="1" x14ac:dyDescent="0.2">
      <c r="C24" s="26"/>
      <c r="D24" s="26"/>
      <c r="Q24" s="27"/>
    </row>
    <row r="25" spans="1:17" s="3" customFormat="1" ht="12.95" customHeight="1" x14ac:dyDescent="0.2">
      <c r="C25" s="26"/>
      <c r="D25" s="26"/>
      <c r="Q25" s="27"/>
    </row>
    <row r="26" spans="1:17" s="3" customFormat="1" ht="12.95" customHeight="1" x14ac:dyDescent="0.2">
      <c r="C26" s="26"/>
      <c r="D26" s="26"/>
      <c r="Q26" s="27"/>
    </row>
    <row r="27" spans="1:17" s="3" customFormat="1" ht="12.95" customHeight="1" x14ac:dyDescent="0.2">
      <c r="C27" s="26"/>
      <c r="D27" s="26"/>
      <c r="Q27" s="27"/>
    </row>
    <row r="28" spans="1:17" s="3" customFormat="1" ht="12.95" customHeight="1" x14ac:dyDescent="0.2">
      <c r="C28" s="26"/>
      <c r="D28" s="26"/>
      <c r="Q28" s="27"/>
    </row>
    <row r="29" spans="1:17" s="3" customFormat="1" ht="12.95" customHeight="1" x14ac:dyDescent="0.2">
      <c r="C29" s="26"/>
      <c r="D29" s="26"/>
      <c r="Q29" s="27"/>
    </row>
    <row r="30" spans="1:17" s="3" customFormat="1" ht="12.95" customHeight="1" x14ac:dyDescent="0.2">
      <c r="C30" s="26"/>
      <c r="D30" s="26"/>
      <c r="Q30" s="27"/>
    </row>
    <row r="31" spans="1:17" s="3" customFormat="1" ht="12.95" customHeight="1" x14ac:dyDescent="0.2">
      <c r="C31" s="26"/>
      <c r="D31" s="26"/>
      <c r="Q31" s="27"/>
    </row>
    <row r="32" spans="1:17" s="3" customFormat="1" ht="12.95" customHeight="1" x14ac:dyDescent="0.2">
      <c r="C32" s="26"/>
      <c r="D32" s="26"/>
      <c r="Q32" s="27"/>
    </row>
    <row r="33" spans="3:17" s="3" customFormat="1" ht="12.95" customHeight="1" x14ac:dyDescent="0.2">
      <c r="C33" s="26"/>
      <c r="D33" s="26"/>
      <c r="Q33" s="27"/>
    </row>
    <row r="34" spans="3:17" s="3" customFormat="1" ht="12.95" customHeight="1" x14ac:dyDescent="0.2">
      <c r="C34" s="26"/>
      <c r="D34" s="26"/>
    </row>
    <row r="35" spans="3:17" s="3" customFormat="1" ht="12.95" customHeight="1" x14ac:dyDescent="0.2">
      <c r="C35" s="26"/>
      <c r="D35" s="26"/>
    </row>
    <row r="36" spans="3:17" s="3" customFormat="1" ht="12.95" customHeight="1" x14ac:dyDescent="0.2">
      <c r="C36" s="26"/>
      <c r="D36" s="26"/>
    </row>
    <row r="37" spans="3:17" s="3" customFormat="1" ht="12.95" customHeight="1" x14ac:dyDescent="0.2">
      <c r="C37" s="26"/>
      <c r="D37" s="26"/>
    </row>
    <row r="38" spans="3:17" s="3" customFormat="1" ht="12.95" customHeight="1" x14ac:dyDescent="0.2">
      <c r="C38" s="26"/>
      <c r="D38" s="26"/>
    </row>
    <row r="39" spans="3:17" s="3" customFormat="1" ht="12.95" customHeight="1" x14ac:dyDescent="0.2">
      <c r="C39" s="26"/>
      <c r="D39" s="26"/>
    </row>
    <row r="40" spans="3:17" s="3" customFormat="1" ht="12.95" customHeight="1" x14ac:dyDescent="0.2">
      <c r="C40" s="26"/>
      <c r="D40" s="26"/>
    </row>
    <row r="41" spans="3:17" s="3" customFormat="1" ht="12.95" customHeight="1" x14ac:dyDescent="0.2">
      <c r="C41" s="26"/>
      <c r="D41" s="26"/>
    </row>
    <row r="42" spans="3:17" s="3" customFormat="1" ht="12.95" customHeight="1" x14ac:dyDescent="0.2">
      <c r="C42" s="26"/>
      <c r="D42" s="26"/>
    </row>
    <row r="43" spans="3:17" s="3" customFormat="1" ht="12.95" customHeight="1" x14ac:dyDescent="0.2">
      <c r="C43" s="26"/>
      <c r="D43" s="26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2024-02-20T06:10:32Z</dcterms:modified>
</cp:coreProperties>
</file>