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0FED2DE-A205-49C0-98B4-AE483F02E9E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4" i="1" l="1"/>
  <c r="Q32" i="1"/>
  <c r="Q27" i="1"/>
  <c r="Q25" i="1"/>
  <c r="Q23" i="1"/>
  <c r="G15" i="2"/>
  <c r="C15" i="2"/>
  <c r="E15" i="2"/>
  <c r="G14" i="2"/>
  <c r="C14" i="2"/>
  <c r="G13" i="2"/>
  <c r="C13" i="2"/>
  <c r="G12" i="2"/>
  <c r="C12" i="2"/>
  <c r="G11" i="2"/>
  <c r="C11" i="2"/>
  <c r="E11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F11" i="1"/>
  <c r="Q33" i="1"/>
  <c r="G11" i="1"/>
  <c r="E14" i="1"/>
  <c r="E15" i="1" s="1"/>
  <c r="C17" i="1"/>
  <c r="Q31" i="1"/>
  <c r="Q28" i="1"/>
  <c r="Q29" i="1"/>
  <c r="Q30" i="1"/>
  <c r="Q26" i="1"/>
  <c r="Q22" i="1"/>
  <c r="Q24" i="1"/>
  <c r="C8" i="1"/>
  <c r="E34" i="1"/>
  <c r="F34" i="1"/>
  <c r="C7" i="1"/>
  <c r="E23" i="1"/>
  <c r="F23" i="1"/>
  <c r="Q21" i="1"/>
  <c r="E13" i="2"/>
  <c r="E14" i="2"/>
  <c r="E21" i="1"/>
  <c r="F21" i="1"/>
  <c r="E31" i="1"/>
  <c r="F31" i="1"/>
  <c r="E29" i="1"/>
  <c r="F29" i="1"/>
  <c r="G29" i="1"/>
  <c r="J29" i="1"/>
  <c r="G34" i="1"/>
  <c r="I34" i="1"/>
  <c r="E27" i="1"/>
  <c r="F27" i="1"/>
  <c r="G28" i="1"/>
  <c r="J28" i="1"/>
  <c r="E24" i="1"/>
  <c r="F24" i="1"/>
  <c r="G24" i="1"/>
  <c r="J24" i="1"/>
  <c r="E30" i="1"/>
  <c r="F30" i="1"/>
  <c r="E28" i="1"/>
  <c r="F28" i="1"/>
  <c r="E25" i="1"/>
  <c r="F25" i="1"/>
  <c r="G25" i="1"/>
  <c r="I25" i="1"/>
  <c r="E22" i="1"/>
  <c r="F22" i="1"/>
  <c r="G22" i="1"/>
  <c r="J22" i="1"/>
  <c r="G23" i="1"/>
  <c r="I23" i="1"/>
  <c r="E33" i="1"/>
  <c r="F33" i="1"/>
  <c r="G33" i="1"/>
  <c r="J33" i="1"/>
  <c r="G21" i="1"/>
  <c r="E32" i="1"/>
  <c r="F32" i="1"/>
  <c r="G32" i="1"/>
  <c r="I32" i="1"/>
  <c r="E26" i="1"/>
  <c r="F26" i="1"/>
  <c r="G26" i="1"/>
  <c r="J26" i="1"/>
  <c r="G27" i="1"/>
  <c r="I27" i="1"/>
  <c r="H21" i="1"/>
  <c r="E12" i="2"/>
  <c r="C12" i="1"/>
  <c r="C16" i="1" l="1"/>
  <c r="D18" i="1" s="1"/>
  <c r="C11" i="1"/>
  <c r="C15" i="1" l="1"/>
  <c r="O28" i="1"/>
  <c r="O21" i="1"/>
  <c r="O22" i="1"/>
  <c r="O23" i="1"/>
  <c r="O25" i="1"/>
  <c r="O34" i="1"/>
  <c r="O30" i="1"/>
  <c r="O26" i="1"/>
  <c r="O29" i="1"/>
  <c r="O27" i="1"/>
  <c r="O24" i="1"/>
  <c r="O31" i="1"/>
  <c r="O32" i="1"/>
  <c r="O33" i="1"/>
  <c r="E16" i="1" l="1"/>
  <c r="E17" i="1" s="1"/>
  <c r="C18" i="1"/>
</calcChain>
</file>

<file path=xl/sharedStrings.xml><?xml version="1.0" encoding="utf-8"?>
<sst xmlns="http://schemas.openxmlformats.org/spreadsheetml/2006/main" count="126" uniqueCount="96">
  <si>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</si>
  <si>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</si>
  <si>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</si>
  <si>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</si>
  <si>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</si>
  <si>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</si>
  <si>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</si>
  <si>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</si>
  <si>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</si>
  <si>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</si>
  <si>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</si>
  <si>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</si>
  <si>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</si>
  <si>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</si>
  <si>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</si>
  <si>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</si>
  <si>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</si>
  <si>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</si>
  <si>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</si>
  <si>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</si>
  <si>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</si>
  <si>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</si>
  <si>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</si>
  <si>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</si>
  <si>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</si>
  <si>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</si>
  <si>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</si>
  <si>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</si>
  <si>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</si>
  <si>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Bull.111</t>
  </si>
  <si>
    <t>B</t>
  </si>
  <si>
    <t>Krobusek B</t>
  </si>
  <si>
    <t>BBSAG Bull.117</t>
  </si>
  <si>
    <t>IBVS 5378</t>
  </si>
  <si>
    <t>I</t>
  </si>
  <si>
    <t>EW/KW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</si>
  <si>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</si>
  <si>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</si>
  <si>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</si>
  <si>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</si>
  <si>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</si>
  <si>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</si>
  <si>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</si>
  <si>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</si>
  <si>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</si>
  <si>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IBVS 5894</t>
  </si>
  <si>
    <t>OEJV 0094</t>
  </si>
  <si>
    <t>II</t>
  </si>
  <si>
    <t>Add cycle</t>
  </si>
  <si>
    <t>Old Cycle</t>
  </si>
  <si>
    <t>IBVS 5992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</si>
  <si>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</si>
  <si>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</si>
  <si>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</si>
  <si>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</si>
  <si>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</si>
  <si>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</si>
  <si>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</si>
  <si>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</si>
  <si>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</si>
  <si>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</si>
  <si>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</si>
  <si>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2450462.3088 </t>
  </si>
  <si>
    <t> 13.01.1997 19:24 </t>
  </si>
  <si>
    <t> -0.0519 </t>
  </si>
  <si>
    <t>V </t>
  </si>
  <si>
    <t> A.Dedoch </t>
  </si>
  <si>
    <t> BRNO 32 </t>
  </si>
  <si>
    <t>2451955.3331 </t>
  </si>
  <si>
    <t> 14.02.2001 19:59 </t>
  </si>
  <si>
    <t> -0.0887 </t>
  </si>
  <si>
    <t>E </t>
  </si>
  <si>
    <t>?</t>
  </si>
  <si>
    <t> R.Diethelm </t>
  </si>
  <si>
    <t> BBS 124 </t>
  </si>
  <si>
    <t>2453780.3307 </t>
  </si>
  <si>
    <t> 13.02.2006 19:56 </t>
  </si>
  <si>
    <t> -0.1183 </t>
  </si>
  <si>
    <t>C </t>
  </si>
  <si>
    <t>-I</t>
  </si>
  <si>
    <t> Agerer </t>
  </si>
  <si>
    <t>BAVM 178 </t>
  </si>
  <si>
    <t>2455597.4760 </t>
  </si>
  <si>
    <t> 04.02.2011 23:25 </t>
  </si>
  <si>
    <t>14349</t>
  </si>
  <si>
    <t> -0.1337 </t>
  </si>
  <si>
    <t>R</t>
  </si>
  <si>
    <t> L.Corp </t>
  </si>
  <si>
    <t> JAAVSO 39;177 </t>
  </si>
  <si>
    <t>2455905.8403 </t>
  </si>
  <si>
    <t> 10.12.2011 08:10 </t>
  </si>
  <si>
    <t>14545</t>
  </si>
  <si>
    <t> -0.1360 </t>
  </si>
  <si>
    <t>IBVS 6011 </t>
  </si>
  <si>
    <t>S3</t>
  </si>
  <si>
    <t>V0458 Mon / GSC 00153-01004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</si>
</sst>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7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3" borderId="12" xfId="0" applyFont="1" applyFill="1" applyBorder="1" applyAlignment="1">
      <alignment horizontal="left" vertical="top" wrapText="1" indent="1"/>
    </xf>
    <xf numFmtId="0" fontId="4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right" vertical="top" wrapText="1"/>
    </xf>
    <xf numFmtId="0" fontId="20" fillId="3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3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V0458 Mon - O-C Diagr.</a:t>
            </a:r>
          </a:p>
        </c:rich>
      </c:tx>
      <c:layout>
        <c:manualLayout>
          <c:xMode val="edge"/>
          <c:yMode val="edge"/>
          <c:x val="0.3577374541992566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754838741127"/>
          <c:y val="0.15"/>
          <c:w val="0.8136445878326062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31070</c:v>
                </c:pt>
                <c:pt idx="2">
                  <c:v>31690</c:v>
                </c:pt>
                <c:pt idx="3">
                  <c:v>32478</c:v>
                </c:pt>
                <c:pt idx="4">
                  <c:v>34705</c:v>
                </c:pt>
                <c:pt idx="5">
                  <c:v>35982</c:v>
                </c:pt>
                <c:pt idx="6">
                  <c:v>38390</c:v>
                </c:pt>
                <c:pt idx="7">
                  <c:v>39782</c:v>
                </c:pt>
                <c:pt idx="8">
                  <c:v>39886.5</c:v>
                </c:pt>
                <c:pt idx="9">
                  <c:v>40473</c:v>
                </c:pt>
                <c:pt idx="10">
                  <c:v>40616</c:v>
                </c:pt>
                <c:pt idx="11">
                  <c:v>42059.5</c:v>
                </c:pt>
                <c:pt idx="12">
                  <c:v>42076.5</c:v>
                </c:pt>
                <c:pt idx="13">
                  <c:v>42682.5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06-4AD0-B48D-1CFA335687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31070</c:v>
                </c:pt>
                <c:pt idx="2">
                  <c:v>31690</c:v>
                </c:pt>
                <c:pt idx="3">
                  <c:v>32478</c:v>
                </c:pt>
                <c:pt idx="4">
                  <c:v>34705</c:v>
                </c:pt>
                <c:pt idx="5">
                  <c:v>35982</c:v>
                </c:pt>
                <c:pt idx="6">
                  <c:v>38390</c:v>
                </c:pt>
                <c:pt idx="7">
                  <c:v>39782</c:v>
                </c:pt>
                <c:pt idx="8">
                  <c:v>39886.5</c:v>
                </c:pt>
                <c:pt idx="9">
                  <c:v>40473</c:v>
                </c:pt>
                <c:pt idx="10">
                  <c:v>40616</c:v>
                </c:pt>
                <c:pt idx="11">
                  <c:v>42059.5</c:v>
                </c:pt>
                <c:pt idx="12">
                  <c:v>42076.5</c:v>
                </c:pt>
                <c:pt idx="13">
                  <c:v>42682.5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-0.50764880000497214</c:v>
                </c:pt>
                <c:pt idx="4">
                  <c:v>-0.55211160000180826</c:v>
                </c:pt>
                <c:pt idx="6">
                  <c:v>-0.41633280000678496</c:v>
                </c:pt>
                <c:pt idx="11">
                  <c:v>-0.45704443999420619</c:v>
                </c:pt>
                <c:pt idx="13">
                  <c:v>-0.61076740000135032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06-4AD0-B48D-1CFA335687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31070</c:v>
                </c:pt>
                <c:pt idx="2">
                  <c:v>31690</c:v>
                </c:pt>
                <c:pt idx="3">
                  <c:v>32478</c:v>
                </c:pt>
                <c:pt idx="4">
                  <c:v>34705</c:v>
                </c:pt>
                <c:pt idx="5">
                  <c:v>35982</c:v>
                </c:pt>
                <c:pt idx="6">
                  <c:v>38390</c:v>
                </c:pt>
                <c:pt idx="7">
                  <c:v>39782</c:v>
                </c:pt>
                <c:pt idx="8">
                  <c:v>39886.5</c:v>
                </c:pt>
                <c:pt idx="9">
                  <c:v>40473</c:v>
                </c:pt>
                <c:pt idx="10">
                  <c:v>40616</c:v>
                </c:pt>
                <c:pt idx="11">
                  <c:v>42059.5</c:v>
                </c:pt>
                <c:pt idx="12">
                  <c:v>42076.5</c:v>
                </c:pt>
                <c:pt idx="13">
                  <c:v>42682.5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-0.41836640000110492</c:v>
                </c:pt>
                <c:pt idx="3">
                  <c:v>-0.45790256000327645</c:v>
                </c:pt>
                <c:pt idx="5">
                  <c:v>-0.4846766399932676</c:v>
                </c:pt>
                <c:pt idx="7">
                  <c:v>-0.59857264000311261</c:v>
                </c:pt>
                <c:pt idx="8">
                  <c:v>-0.54791547999775503</c:v>
                </c:pt>
                <c:pt idx="9">
                  <c:v>-0.42889496000134386</c:v>
                </c:pt>
                <c:pt idx="10">
                  <c:v>-0.39122831999702612</c:v>
                </c:pt>
                <c:pt idx="12">
                  <c:v>-0.61007427999720676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06-4AD0-B48D-1CFA335687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31070</c:v>
                </c:pt>
                <c:pt idx="2">
                  <c:v>31690</c:v>
                </c:pt>
                <c:pt idx="3">
                  <c:v>32478</c:v>
                </c:pt>
                <c:pt idx="4">
                  <c:v>34705</c:v>
                </c:pt>
                <c:pt idx="5">
                  <c:v>35982</c:v>
                </c:pt>
                <c:pt idx="6">
                  <c:v>38390</c:v>
                </c:pt>
                <c:pt idx="7">
                  <c:v>39782</c:v>
                </c:pt>
                <c:pt idx="8">
                  <c:v>39886.5</c:v>
                </c:pt>
                <c:pt idx="9">
                  <c:v>40473</c:v>
                </c:pt>
                <c:pt idx="10">
                  <c:v>40616</c:v>
                </c:pt>
                <c:pt idx="11">
                  <c:v>42059.5</c:v>
                </c:pt>
                <c:pt idx="12">
                  <c:v>42076.5</c:v>
                </c:pt>
                <c:pt idx="13">
                  <c:v>42682.5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06-4AD0-B48D-1CFA335687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31070</c:v>
                </c:pt>
                <c:pt idx="2">
                  <c:v>31690</c:v>
                </c:pt>
                <c:pt idx="3">
                  <c:v>32478</c:v>
                </c:pt>
                <c:pt idx="4">
                  <c:v>34705</c:v>
                </c:pt>
                <c:pt idx="5">
                  <c:v>35982</c:v>
                </c:pt>
                <c:pt idx="6">
                  <c:v>38390</c:v>
                </c:pt>
                <c:pt idx="7">
                  <c:v>39782</c:v>
                </c:pt>
                <c:pt idx="8">
                  <c:v>39886.5</c:v>
                </c:pt>
                <c:pt idx="9">
                  <c:v>40473</c:v>
                </c:pt>
                <c:pt idx="10">
                  <c:v>40616</c:v>
                </c:pt>
                <c:pt idx="11">
                  <c:v>42059.5</c:v>
                </c:pt>
                <c:pt idx="12">
                  <c:v>42076.5</c:v>
                </c:pt>
                <c:pt idx="13">
                  <c:v>42682.5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06-4AD0-B48D-1CFA335687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31070</c:v>
                </c:pt>
                <c:pt idx="2">
                  <c:v>31690</c:v>
                </c:pt>
                <c:pt idx="3">
                  <c:v>32478</c:v>
                </c:pt>
                <c:pt idx="4">
                  <c:v>34705</c:v>
                </c:pt>
                <c:pt idx="5">
                  <c:v>35982</c:v>
                </c:pt>
                <c:pt idx="6">
                  <c:v>38390</c:v>
                </c:pt>
                <c:pt idx="7">
                  <c:v>39782</c:v>
                </c:pt>
                <c:pt idx="8">
                  <c:v>39886.5</c:v>
                </c:pt>
                <c:pt idx="9">
                  <c:v>40473</c:v>
                </c:pt>
                <c:pt idx="10">
                  <c:v>40616</c:v>
                </c:pt>
                <c:pt idx="11">
                  <c:v>42059.5</c:v>
                </c:pt>
                <c:pt idx="12">
                  <c:v>42076.5</c:v>
                </c:pt>
                <c:pt idx="13">
                  <c:v>42682.5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06-4AD0-B48D-1CFA335687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5">
                    <c:v>5.0000000000000001E-4</c:v>
                  </c:pt>
                  <c:pt idx="7">
                    <c:v>2.9999999999999997E-4</c:v>
                  </c:pt>
                  <c:pt idx="8">
                    <c:v>1.4E-2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31070</c:v>
                </c:pt>
                <c:pt idx="2">
                  <c:v>31690</c:v>
                </c:pt>
                <c:pt idx="3">
                  <c:v>32478</c:v>
                </c:pt>
                <c:pt idx="4">
                  <c:v>34705</c:v>
                </c:pt>
                <c:pt idx="5">
                  <c:v>35982</c:v>
                </c:pt>
                <c:pt idx="6">
                  <c:v>38390</c:v>
                </c:pt>
                <c:pt idx="7">
                  <c:v>39782</c:v>
                </c:pt>
                <c:pt idx="8">
                  <c:v>39886.5</c:v>
                </c:pt>
                <c:pt idx="9">
                  <c:v>40473</c:v>
                </c:pt>
                <c:pt idx="10">
                  <c:v>40616</c:v>
                </c:pt>
                <c:pt idx="11">
                  <c:v>42059.5</c:v>
                </c:pt>
                <c:pt idx="12">
                  <c:v>42076.5</c:v>
                </c:pt>
                <c:pt idx="13">
                  <c:v>42682.5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06-4AD0-B48D-1CFA335687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31070</c:v>
                </c:pt>
                <c:pt idx="2">
                  <c:v>31690</c:v>
                </c:pt>
                <c:pt idx="3">
                  <c:v>32478</c:v>
                </c:pt>
                <c:pt idx="4">
                  <c:v>34705</c:v>
                </c:pt>
                <c:pt idx="5">
                  <c:v>35982</c:v>
                </c:pt>
                <c:pt idx="6">
                  <c:v>38390</c:v>
                </c:pt>
                <c:pt idx="7">
                  <c:v>39782</c:v>
                </c:pt>
                <c:pt idx="8">
                  <c:v>39886.5</c:v>
                </c:pt>
                <c:pt idx="9">
                  <c:v>40473</c:v>
                </c:pt>
                <c:pt idx="10">
                  <c:v>40616</c:v>
                </c:pt>
                <c:pt idx="11">
                  <c:v>42059.5</c:v>
                </c:pt>
                <c:pt idx="12">
                  <c:v>42076.5</c:v>
                </c:pt>
                <c:pt idx="13">
                  <c:v>42682.5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-2.059343469246222E-2</c:v>
                </c:pt>
                <c:pt idx="1">
                  <c:v>-0.43009009479200633</c:v>
                </c:pt>
                <c:pt idx="2">
                  <c:v>-0.43826157626164641</c:v>
                </c:pt>
                <c:pt idx="3">
                  <c:v>-0.44864726561338253</c:v>
                </c:pt>
                <c:pt idx="4">
                  <c:v>-0.47799869985997684</c:v>
                </c:pt>
                <c:pt idx="5">
                  <c:v>-0.49482931572567102</c:v>
                </c:pt>
                <c:pt idx="6">
                  <c:v>-0.52656629536904731</c:v>
                </c:pt>
                <c:pt idx="7">
                  <c:v>-0.54491258924927144</c:v>
                </c:pt>
                <c:pt idx="8">
                  <c:v>-0.54628987927117056</c:v>
                </c:pt>
                <c:pt idx="9">
                  <c:v>-0.55401983714527359</c:v>
                </c:pt>
                <c:pt idx="10">
                  <c:v>-0.55590454980681958</c:v>
                </c:pt>
                <c:pt idx="11">
                  <c:v>-0.57492960384137681</c:v>
                </c:pt>
                <c:pt idx="12">
                  <c:v>-0.57515366059135076</c:v>
                </c:pt>
                <c:pt idx="13">
                  <c:v>-0.58314062473748285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06-4AD0-B48D-1CFA3356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50048"/>
        <c:axId val="1"/>
      </c:scatterChart>
      <c:valAx>
        <c:axId val="71175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3512474834156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750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09501661709922"/>
          <c:y val="0.91874999999999996"/>
          <c:w val="0.8086529450041706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15</xdr:col>
      <xdr:colOff>76200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390558-81EE-D4C2-F3E8-5BFA429FD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56" t="s">
        <v>95</v>
      </c>
    </row>
    <row r="2" spans="1:7" s="4" customFormat="1" ht="12.95" customHeight="1">
      <c r="A2" s="4" t="s">
        <v>24</v>
      </c>
      <c r="B2" s="36" t="s">
        <v>35</v>
      </c>
    </row>
    <row r="3" spans="1:7" s="4" customFormat="1" ht="12.95" customHeight="1"/>
    <row r="4" spans="1:7" s="4" customFormat="1" ht="12.95" customHeight="1">
      <c r="A4" s="37" t="s">
        <v>0</v>
      </c>
      <c r="C4" s="38">
        <v>34769.5</v>
      </c>
      <c r="D4" s="39">
        <v>0.49521352000000002</v>
      </c>
    </row>
    <row r="5" spans="1:7" s="4" customFormat="1" ht="12.95" customHeight="1"/>
    <row r="6" spans="1:7" s="4" customFormat="1" ht="12.95" customHeight="1">
      <c r="A6" s="37" t="s">
        <v>1</v>
      </c>
    </row>
    <row r="7" spans="1:7" s="4" customFormat="1" ht="12.95" customHeight="1">
      <c r="A7" s="4" t="s">
        <v>2</v>
      </c>
      <c r="C7" s="4">
        <f>+C4</f>
        <v>34769.5</v>
      </c>
    </row>
    <row r="8" spans="1:7" s="4" customFormat="1" ht="12.95" customHeight="1">
      <c r="A8" s="4" t="s">
        <v>3</v>
      </c>
      <c r="C8" s="4">
        <f>+D4</f>
        <v>0.49521352000000002</v>
      </c>
    </row>
    <row r="9" spans="1:7" s="4" customFormat="1" ht="12.95" customHeight="1">
      <c r="A9" s="40" t="s">
        <v>37</v>
      </c>
      <c r="C9" s="41">
        <v>-9.5</v>
      </c>
      <c r="D9" s="4" t="s">
        <v>38</v>
      </c>
    </row>
    <row r="10" spans="1:7" s="4" customFormat="1" ht="12.95" customHeight="1" thickBot="1">
      <c r="C10" s="42" t="s">
        <v>20</v>
      </c>
      <c r="D10" s="42" t="s">
        <v>21</v>
      </c>
    </row>
    <row r="11" spans="1:7" s="4" customFormat="1" ht="12.95" customHeight="1">
      <c r="A11" s="4" t="s">
        <v>16</v>
      </c>
      <c r="C11" s="43">
        <f ca="1">INTERCEPT(INDIRECT($G$11):G992,INDIRECT($F$11):F992)</f>
        <v>-2.059343469246222E-2</v>
      </c>
      <c r="D11" s="9"/>
      <c r="F11" s="44" t="str">
        <f>"F"&amp;E19</f>
        <v>F21</v>
      </c>
      <c r="G11" s="43" t="str">
        <f>"G"&amp;E19</f>
        <v>G21</v>
      </c>
    </row>
    <row r="12" spans="1:7" s="4" customFormat="1" ht="12.95" customHeight="1">
      <c r="A12" s="4" t="s">
        <v>17</v>
      </c>
      <c r="C12" s="43">
        <f ca="1">SLOPE(INDIRECT($G$11):G992,INDIRECT($F$11):F992)</f>
        <v>-1.3179808822000133E-5</v>
      </c>
      <c r="D12" s="9"/>
    </row>
    <row r="13" spans="1:7" s="4" customFormat="1" ht="12.95" customHeight="1">
      <c r="A13" s="4" t="s">
        <v>19</v>
      </c>
      <c r="C13" s="9" t="s">
        <v>14</v>
      </c>
      <c r="D13" s="45" t="s">
        <v>48</v>
      </c>
      <c r="E13" s="41">
        <v>1</v>
      </c>
    </row>
    <row r="14" spans="1:7" s="4" customFormat="1" ht="12.95" customHeight="1">
      <c r="D14" s="45" t="s">
        <v>39</v>
      </c>
      <c r="E14" s="46">
        <f ca="1">NOW()+15018.5+$C$9/24</f>
        <v>60360.809713310184</v>
      </c>
    </row>
    <row r="15" spans="1:7" s="4" customFormat="1" ht="12.95" customHeight="1">
      <c r="A15" s="47" t="s">
        <v>18</v>
      </c>
      <c r="C15" s="48">
        <f ca="1">(C7+C11)+(C8+C12)*INT(MAX(F21:F3533))</f>
        <v>55905.62032660516</v>
      </c>
      <c r="D15" s="45" t="s">
        <v>49</v>
      </c>
      <c r="E15" s="46">
        <f ca="1">ROUND(2*(E14-$C$7)/$C$8,0)/2+E13</f>
        <v>51678.5</v>
      </c>
    </row>
    <row r="16" spans="1:7" s="4" customFormat="1" ht="12.95" customHeight="1">
      <c r="A16" s="37" t="s">
        <v>4</v>
      </c>
      <c r="C16" s="49">
        <f ca="1">+C8+C12</f>
        <v>0.49520034019117803</v>
      </c>
      <c r="D16" s="45" t="s">
        <v>40</v>
      </c>
      <c r="E16" s="43">
        <f ca="1">ROUND(2*(E14-$C$15)/$C$16,0)/2+E13</f>
        <v>8997.5</v>
      </c>
    </row>
    <row r="17" spans="1:31" s="4" customFormat="1" ht="12.95" customHeight="1" thickBot="1">
      <c r="A17" s="45" t="s">
        <v>36</v>
      </c>
      <c r="C17" s="4">
        <f>COUNT(C21:C2191)</f>
        <v>14</v>
      </c>
      <c r="D17" s="45" t="s">
        <v>41</v>
      </c>
      <c r="E17" s="50">
        <f ca="1">+$C$15+$C$16*E16-15018.5-$C$9/24</f>
        <v>45343.081220808621</v>
      </c>
    </row>
    <row r="18" spans="1:31" s="4" customFormat="1" ht="12.95" customHeight="1">
      <c r="A18" s="37" t="s">
        <v>5</v>
      </c>
      <c r="C18" s="38">
        <f ca="1">+C15</f>
        <v>55905.62032660516</v>
      </c>
      <c r="D18" s="39">
        <f ca="1">+C16</f>
        <v>0.49520034019117803</v>
      </c>
      <c r="E18" s="51" t="s">
        <v>42</v>
      </c>
    </row>
    <row r="19" spans="1:31" s="4" customFormat="1" ht="12.95" customHeight="1" thickTop="1">
      <c r="A19" s="52" t="s">
        <v>43</v>
      </c>
      <c r="E19" s="53">
        <v>21</v>
      </c>
    </row>
    <row r="20" spans="1:31" s="4" customFormat="1" ht="12.95" customHeight="1" thickBot="1">
      <c r="A20" s="42" t="s">
        <v>6</v>
      </c>
      <c r="B20" s="42" t="s">
        <v>7</v>
      </c>
      <c r="C20" s="42" t="s">
        <v>8</v>
      </c>
      <c r="D20" s="42" t="s">
        <v>13</v>
      </c>
      <c r="E20" s="42" t="s">
        <v>9</v>
      </c>
      <c r="F20" s="42" t="s">
        <v>10</v>
      </c>
      <c r="G20" s="42" t="s">
        <v>11</v>
      </c>
      <c r="H20" s="54" t="s">
        <v>12</v>
      </c>
      <c r="I20" s="54" t="s">
        <v>61</v>
      </c>
      <c r="J20" s="54" t="s">
        <v>53</v>
      </c>
      <c r="K20" s="54" t="s">
        <v>94</v>
      </c>
      <c r="L20" s="54" t="s">
        <v>25</v>
      </c>
      <c r="M20" s="54" t="s">
        <v>26</v>
      </c>
      <c r="N20" s="54" t="s">
        <v>27</v>
      </c>
      <c r="O20" s="54" t="s">
        <v>23</v>
      </c>
      <c r="P20" s="55" t="s">
        <v>22</v>
      </c>
      <c r="Q20" s="42" t="s">
        <v>15</v>
      </c>
    </row>
    <row r="21" spans="1:31" s="4" customFormat="1" ht="12.95" customHeight="1">
      <c r="A21" s="4" t="s">
        <v>12</v>
      </c>
      <c r="C21" s="5">
        <v>34769.5</v>
      </c>
      <c r="D21" s="5" t="s">
        <v>14</v>
      </c>
      <c r="E21" s="4">
        <f t="shared" ref="E21:E34" si="0">+(C21-C$7)/C$8</f>
        <v>0</v>
      </c>
      <c r="F21" s="4">
        <f>ROUND(2*E21,0)/2</f>
        <v>0</v>
      </c>
      <c r="G21" s="4">
        <f t="shared" ref="G21:G29" si="1">+C21-(C$7+F21*C$8)</f>
        <v>0</v>
      </c>
      <c r="H21" s="6">
        <f>G21</f>
        <v>0</v>
      </c>
      <c r="O21" s="4">
        <f t="shared" ref="O21:O34" ca="1" si="2">+C$11+C$12*$F21</f>
        <v>-2.059343469246222E-2</v>
      </c>
      <c r="Q21" s="7">
        <f t="shared" ref="Q21:Q34" si="3">+C21-15018.5</f>
        <v>19751</v>
      </c>
    </row>
    <row r="22" spans="1:31" s="4" customFormat="1" ht="12.95" customHeight="1">
      <c r="A22" s="4" t="s">
        <v>29</v>
      </c>
      <c r="C22" s="8">
        <v>50155.365700000002</v>
      </c>
      <c r="D22" s="5">
        <v>8.9999999999999998E-4</v>
      </c>
      <c r="E22" s="4">
        <f t="shared" si="0"/>
        <v>31069.155179769732</v>
      </c>
      <c r="F22" s="18">
        <f t="shared" ref="F22:F34" si="4">ROUND(2*E22,0)/2+1</f>
        <v>31070</v>
      </c>
      <c r="G22" s="4">
        <f t="shared" si="1"/>
        <v>-0.41836640000110492</v>
      </c>
      <c r="J22" s="4">
        <f>+G22</f>
        <v>-0.41836640000110492</v>
      </c>
      <c r="O22" s="4">
        <f t="shared" ca="1" si="2"/>
        <v>-0.43009009479200633</v>
      </c>
      <c r="Q22" s="7">
        <f t="shared" si="3"/>
        <v>35136.865700000002</v>
      </c>
      <c r="AA22" s="4">
        <v>11</v>
      </c>
      <c r="AC22" s="4" t="s">
        <v>28</v>
      </c>
      <c r="AE22" s="4" t="s">
        <v>30</v>
      </c>
    </row>
    <row r="23" spans="1:31" s="4" customFormat="1" ht="12.95" customHeight="1">
      <c r="A23" s="33" t="s">
        <v>67</v>
      </c>
      <c r="B23" s="35" t="s">
        <v>34</v>
      </c>
      <c r="C23" s="34">
        <v>50462.308799999999</v>
      </c>
      <c r="D23" s="5"/>
      <c r="E23" s="4">
        <f t="shared" si="0"/>
        <v>31688.974889053916</v>
      </c>
      <c r="F23" s="18">
        <f t="shared" si="4"/>
        <v>31690</v>
      </c>
      <c r="G23" s="4">
        <f t="shared" si="1"/>
        <v>-0.50764880000497214</v>
      </c>
      <c r="I23" s="4">
        <f>+G23</f>
        <v>-0.50764880000497214</v>
      </c>
      <c r="O23" s="4">
        <f t="shared" ca="1" si="2"/>
        <v>-0.43826157626164641</v>
      </c>
      <c r="Q23" s="7">
        <f t="shared" si="3"/>
        <v>35443.808799999999</v>
      </c>
    </row>
    <row r="24" spans="1:31" s="4" customFormat="1" ht="12.95" customHeight="1">
      <c r="A24" s="4" t="s">
        <v>32</v>
      </c>
      <c r="C24" s="8">
        <v>50852.586799999997</v>
      </c>
      <c r="D24" s="5">
        <v>1.4E-3</v>
      </c>
      <c r="E24" s="4">
        <f t="shared" si="0"/>
        <v>32477.075343177214</v>
      </c>
      <c r="F24" s="18">
        <f t="shared" si="4"/>
        <v>32478</v>
      </c>
      <c r="G24" s="4">
        <f t="shared" si="1"/>
        <v>-0.45790256000327645</v>
      </c>
      <c r="J24" s="4">
        <f>+G24</f>
        <v>-0.45790256000327645</v>
      </c>
      <c r="O24" s="4">
        <f t="shared" ca="1" si="2"/>
        <v>-0.44864726561338253</v>
      </c>
      <c r="Q24" s="7">
        <f t="shared" si="3"/>
        <v>35834.086799999997</v>
      </c>
      <c r="AA24" s="4">
        <v>21</v>
      </c>
      <c r="AC24" s="4" t="s">
        <v>31</v>
      </c>
      <c r="AE24" s="4" t="s">
        <v>30</v>
      </c>
    </row>
    <row r="25" spans="1:31" s="4" customFormat="1" ht="12.95" customHeight="1">
      <c r="A25" s="33" t="s">
        <v>74</v>
      </c>
      <c r="B25" s="35" t="s">
        <v>34</v>
      </c>
      <c r="C25" s="34">
        <v>51955.333100000003</v>
      </c>
      <c r="D25" s="5"/>
      <c r="E25" s="4">
        <f t="shared" si="0"/>
        <v>34703.885103944667</v>
      </c>
      <c r="F25" s="18">
        <f t="shared" si="4"/>
        <v>34705</v>
      </c>
      <c r="G25" s="4">
        <f t="shared" si="1"/>
        <v>-0.55211160000180826</v>
      </c>
      <c r="I25" s="4">
        <f>+G25</f>
        <v>-0.55211160000180826</v>
      </c>
      <c r="O25" s="4">
        <f t="shared" ca="1" si="2"/>
        <v>-0.47799869985997684</v>
      </c>
      <c r="Q25" s="7">
        <f t="shared" si="3"/>
        <v>36936.833100000003</v>
      </c>
    </row>
    <row r="26" spans="1:31" s="4" customFormat="1" ht="12.95" customHeight="1">
      <c r="A26" s="4" t="s">
        <v>33</v>
      </c>
      <c r="B26" s="9" t="s">
        <v>34</v>
      </c>
      <c r="C26" s="5">
        <v>52587.788200000003</v>
      </c>
      <c r="D26" s="5">
        <v>5.0000000000000001E-4</v>
      </c>
      <c r="E26" s="4">
        <f t="shared" si="0"/>
        <v>35981.021277448162</v>
      </c>
      <c r="F26" s="18">
        <f t="shared" si="4"/>
        <v>35982</v>
      </c>
      <c r="G26" s="4">
        <f t="shared" si="1"/>
        <v>-0.4846766399932676</v>
      </c>
      <c r="J26" s="4">
        <f>+G26</f>
        <v>-0.4846766399932676</v>
      </c>
      <c r="O26" s="4">
        <f t="shared" ca="1" si="2"/>
        <v>-0.49482931572567102</v>
      </c>
      <c r="Q26" s="7">
        <f t="shared" si="3"/>
        <v>37569.288200000003</v>
      </c>
    </row>
    <row r="27" spans="1:31" s="4" customFormat="1" ht="12.95" customHeight="1">
      <c r="A27" s="33" t="s">
        <v>81</v>
      </c>
      <c r="B27" s="35" t="s">
        <v>34</v>
      </c>
      <c r="C27" s="34">
        <v>53780.330699999999</v>
      </c>
      <c r="D27" s="5"/>
      <c r="E27" s="4">
        <f t="shared" si="0"/>
        <v>38389.159286281196</v>
      </c>
      <c r="F27" s="18">
        <f t="shared" si="4"/>
        <v>38390</v>
      </c>
      <c r="G27" s="4">
        <f t="shared" si="1"/>
        <v>-0.41633280000678496</v>
      </c>
      <c r="I27" s="4">
        <f>+G27</f>
        <v>-0.41633280000678496</v>
      </c>
      <c r="O27" s="4">
        <f t="shared" ca="1" si="2"/>
        <v>-0.52656629536904731</v>
      </c>
      <c r="Q27" s="7">
        <f t="shared" si="3"/>
        <v>38761.830699999999</v>
      </c>
    </row>
    <row r="28" spans="1:31" s="4" customFormat="1" ht="12.95" customHeight="1">
      <c r="A28" s="10" t="s">
        <v>46</v>
      </c>
      <c r="B28" s="11" t="s">
        <v>34</v>
      </c>
      <c r="C28" s="10">
        <v>54469.485679999998</v>
      </c>
      <c r="D28" s="10">
        <v>2.9999999999999997E-4</v>
      </c>
      <c r="E28" s="4">
        <f t="shared" si="0"/>
        <v>39780.791283727463</v>
      </c>
      <c r="F28" s="18">
        <f t="shared" si="4"/>
        <v>39782</v>
      </c>
      <c r="G28" s="4">
        <f t="shared" si="1"/>
        <v>-0.59857264000311261</v>
      </c>
      <c r="J28" s="4">
        <f>+G28</f>
        <v>-0.59857264000311261</v>
      </c>
      <c r="O28" s="4">
        <f t="shared" ca="1" si="2"/>
        <v>-0.54491258924927144</v>
      </c>
      <c r="Q28" s="7">
        <f t="shared" si="3"/>
        <v>39450.985679999998</v>
      </c>
    </row>
    <row r="29" spans="1:31" s="4" customFormat="1" ht="12.95" customHeight="1">
      <c r="A29" s="10" t="s">
        <v>46</v>
      </c>
      <c r="B29" s="11" t="s">
        <v>47</v>
      </c>
      <c r="C29" s="10">
        <v>54521.28615</v>
      </c>
      <c r="D29" s="10">
        <v>1.4E-2</v>
      </c>
      <c r="E29" s="4">
        <f t="shared" si="0"/>
        <v>39885.393577299743</v>
      </c>
      <c r="F29" s="18">
        <f t="shared" si="4"/>
        <v>39886.5</v>
      </c>
      <c r="G29" s="4">
        <f t="shared" si="1"/>
        <v>-0.54791547999775503</v>
      </c>
      <c r="J29" s="4">
        <f>+G29</f>
        <v>-0.54791547999775503</v>
      </c>
      <c r="O29" s="4">
        <f t="shared" ca="1" si="2"/>
        <v>-0.54628987927117056</v>
      </c>
      <c r="Q29" s="7">
        <f t="shared" si="3"/>
        <v>39502.78615</v>
      </c>
    </row>
    <row r="30" spans="1:31" s="4" customFormat="1" ht="12.95" customHeight="1">
      <c r="A30" s="12" t="s">
        <v>44</v>
      </c>
      <c r="B30" s="13" t="s">
        <v>34</v>
      </c>
      <c r="C30" s="12">
        <v>54811.847900000001</v>
      </c>
      <c r="D30" s="12">
        <v>2.0000000000000001E-4</v>
      </c>
      <c r="E30" s="4">
        <f t="shared" si="0"/>
        <v>40472.133919122403</v>
      </c>
      <c r="F30" s="18">
        <f t="shared" si="4"/>
        <v>40473</v>
      </c>
      <c r="J30" s="19">
        <v>-0.42889496000134386</v>
      </c>
      <c r="O30" s="4">
        <f t="shared" ca="1" si="2"/>
        <v>-0.55401983714527359</v>
      </c>
      <c r="Q30" s="7">
        <f t="shared" si="3"/>
        <v>39793.347900000001</v>
      </c>
    </row>
    <row r="31" spans="1:31" s="4" customFormat="1" ht="12.95" customHeight="1">
      <c r="A31" s="14" t="s">
        <v>45</v>
      </c>
      <c r="B31" s="15" t="s">
        <v>34</v>
      </c>
      <c r="C31" s="14">
        <v>54882.701099999998</v>
      </c>
      <c r="D31" s="14">
        <v>2.9999999999999997E-4</v>
      </c>
      <c r="E31" s="4">
        <f t="shared" si="0"/>
        <v>40615.209980535263</v>
      </c>
      <c r="F31" s="18">
        <f t="shared" si="4"/>
        <v>40616</v>
      </c>
      <c r="J31" s="19">
        <v>-0.39122831999702612</v>
      </c>
      <c r="O31" s="4">
        <f t="shared" ca="1" si="2"/>
        <v>-0.55590454980681958</v>
      </c>
      <c r="Q31" s="7">
        <f t="shared" si="3"/>
        <v>39864.201099999998</v>
      </c>
    </row>
    <row r="32" spans="1:31" s="4" customFormat="1" ht="12.95" customHeight="1">
      <c r="A32" s="33" t="s">
        <v>88</v>
      </c>
      <c r="B32" s="35" t="s">
        <v>34</v>
      </c>
      <c r="C32" s="34">
        <v>55597.476000000002</v>
      </c>
      <c r="D32" s="5"/>
      <c r="E32" s="4">
        <f t="shared" si="0"/>
        <v>42058.577076005524</v>
      </c>
      <c r="F32" s="18">
        <f t="shared" si="4"/>
        <v>42059.5</v>
      </c>
      <c r="G32" s="4">
        <f>+C32-(C$7+F32*C$8)</f>
        <v>-0.45704443999420619</v>
      </c>
      <c r="I32" s="4">
        <f>+G32</f>
        <v>-0.45704443999420619</v>
      </c>
      <c r="O32" s="4">
        <f t="shared" ca="1" si="2"/>
        <v>-0.57492960384137681</v>
      </c>
      <c r="Q32" s="7">
        <f t="shared" si="3"/>
        <v>40578.976000000002</v>
      </c>
    </row>
    <row r="33" spans="1:17" s="4" customFormat="1" ht="12.95" customHeight="1">
      <c r="A33" s="16" t="s">
        <v>50</v>
      </c>
      <c r="B33" s="17" t="s">
        <v>34</v>
      </c>
      <c r="C33" s="16">
        <v>55605.741600000001</v>
      </c>
      <c r="D33" s="16">
        <v>2.0000000000000001E-4</v>
      </c>
      <c r="E33" s="4">
        <f t="shared" si="0"/>
        <v>42075.268058109563</v>
      </c>
      <c r="F33" s="18">
        <f t="shared" si="4"/>
        <v>42076.5</v>
      </c>
      <c r="G33" s="4">
        <f>+C33-(C$7+F33*C$8)</f>
        <v>-0.61007427999720676</v>
      </c>
      <c r="J33" s="4">
        <f>+G33</f>
        <v>-0.61007427999720676</v>
      </c>
      <c r="O33" s="4">
        <f t="shared" ca="1" si="2"/>
        <v>-0.57515366059135076</v>
      </c>
      <c r="Q33" s="7">
        <f t="shared" si="3"/>
        <v>40587.241600000001</v>
      </c>
    </row>
    <row r="34" spans="1:17" s="4" customFormat="1" ht="12.95" customHeight="1">
      <c r="A34" s="33" t="s">
        <v>93</v>
      </c>
      <c r="B34" s="35" t="s">
        <v>34</v>
      </c>
      <c r="C34" s="34">
        <v>55905.840300000003</v>
      </c>
      <c r="D34" s="5"/>
      <c r="E34" s="4">
        <f t="shared" si="0"/>
        <v>42681.266658470879</v>
      </c>
      <c r="F34" s="18">
        <f t="shared" si="4"/>
        <v>42682.5</v>
      </c>
      <c r="G34" s="4">
        <f>+C34-(C$7+F34*C$8)</f>
        <v>-0.61076740000135032</v>
      </c>
      <c r="I34" s="4">
        <f>+G34</f>
        <v>-0.61076740000135032</v>
      </c>
      <c r="O34" s="4">
        <f t="shared" ca="1" si="2"/>
        <v>-0.58314062473748285</v>
      </c>
      <c r="Q34" s="7">
        <f t="shared" si="3"/>
        <v>40887.340300000003</v>
      </c>
    </row>
    <row r="35" spans="1:17" s="4" customFormat="1" ht="12.95" customHeight="1">
      <c r="C35" s="5"/>
      <c r="D35" s="5"/>
    </row>
    <row r="36" spans="1:17" s="4" customFormat="1" ht="12.95" customHeight="1">
      <c r="C36" s="5"/>
      <c r="D36" s="5"/>
    </row>
    <row r="37" spans="1:17" s="4" customFormat="1" ht="12.95" customHeight="1">
      <c r="C37" s="5"/>
      <c r="D37" s="5"/>
    </row>
    <row r="38" spans="1:17" s="4" customFormat="1" ht="12.95" customHeight="1">
      <c r="C38" s="5"/>
      <c r="D38" s="5"/>
    </row>
    <row r="39" spans="1:17" s="4" customFormat="1" ht="12.95" customHeight="1">
      <c r="C39" s="5"/>
      <c r="D39" s="5"/>
    </row>
    <row r="40" spans="1:17" s="4" customFormat="1" ht="12.95" customHeight="1">
      <c r="C40" s="5"/>
      <c r="D40" s="5"/>
    </row>
    <row r="41" spans="1:17" s="4" customFormat="1" ht="12.95" customHeight="1">
      <c r="C41" s="5"/>
      <c r="D41" s="5"/>
    </row>
    <row r="42" spans="1:17" s="4" customFormat="1" ht="12.95" customHeight="1">
      <c r="C42" s="5"/>
      <c r="D42" s="5"/>
    </row>
    <row r="43" spans="1:17" s="4" customFormat="1" ht="12.95" customHeight="1">
      <c r="C43" s="5"/>
      <c r="D43" s="5"/>
    </row>
    <row r="44" spans="1:17" s="4" customFormat="1" ht="12.95" customHeight="1">
      <c r="C44" s="5"/>
      <c r="D44" s="5"/>
    </row>
    <row r="45" spans="1:17" s="4" customFormat="1" ht="12.95" customHeight="1">
      <c r="C45" s="5"/>
      <c r="D45" s="5"/>
    </row>
    <row r="46" spans="1:17" s="4" customFormat="1" ht="12.95" customHeight="1">
      <c r="C46" s="5"/>
      <c r="D46" s="5"/>
    </row>
    <row r="47" spans="1:17" s="4" customFormat="1" ht="12.95" customHeight="1">
      <c r="C47" s="5"/>
      <c r="D47" s="5"/>
    </row>
    <row r="48" spans="1:17" s="4" customFormat="1" ht="12.95" customHeight="1">
      <c r="C48" s="5"/>
      <c r="D48" s="5"/>
    </row>
    <row r="49" spans="3:4" s="4" customFormat="1" ht="12.95" customHeight="1">
      <c r="C49" s="5"/>
      <c r="D49" s="5"/>
    </row>
    <row r="50" spans="3:4" s="4" customFormat="1" ht="12.95" customHeight="1">
      <c r="C50" s="5"/>
      <c r="D50" s="5"/>
    </row>
    <row r="51" spans="3:4" s="4" customFormat="1" ht="12.95" customHeight="1">
      <c r="C51" s="5"/>
      <c r="D51" s="5"/>
    </row>
    <row r="52" spans="3:4" s="4" customFormat="1" ht="12.95" customHeight="1">
      <c r="C52" s="5"/>
      <c r="D52" s="5"/>
    </row>
    <row r="53" spans="3:4" s="4" customFormat="1" ht="12.95" customHeight="1">
      <c r="C53" s="5"/>
      <c r="D53" s="5"/>
    </row>
    <row r="54" spans="3:4" s="4" customFormat="1" ht="12.95" customHeight="1">
      <c r="C54" s="5"/>
      <c r="D54" s="5"/>
    </row>
    <row r="55" spans="3:4" s="4" customFormat="1" ht="12.95" customHeight="1">
      <c r="C55" s="5"/>
      <c r="D55" s="5"/>
    </row>
    <row r="56" spans="3:4" s="4" customFormat="1" ht="12.95" customHeight="1">
      <c r="C56" s="5"/>
      <c r="D56" s="5"/>
    </row>
    <row r="57" spans="3:4" s="4" customFormat="1" ht="12.95" customHeight="1">
      <c r="C57" s="5"/>
      <c r="D57" s="5"/>
    </row>
    <row r="58" spans="3:4" s="4" customFormat="1" ht="12.95" customHeight="1">
      <c r="C58" s="5"/>
      <c r="D58" s="5"/>
    </row>
    <row r="59" spans="3:4" s="4" customFormat="1" ht="12.95" customHeight="1">
      <c r="C59" s="5"/>
      <c r="D59" s="5"/>
    </row>
    <row r="60" spans="3:4" s="4" customFormat="1" ht="12.95" customHeight="1">
      <c r="C60" s="5"/>
      <c r="D60" s="5"/>
    </row>
    <row r="61" spans="3:4" s="4" customFormat="1" ht="12.95" customHeight="1">
      <c r="C61" s="5"/>
      <c r="D61" s="5"/>
    </row>
    <row r="62" spans="3:4" s="4" customFormat="1" ht="12.95" customHeight="1">
      <c r="C62" s="5"/>
      <c r="D62" s="5"/>
    </row>
    <row r="63" spans="3:4" s="4" customFormat="1" ht="12.95" customHeight="1">
      <c r="C63" s="5"/>
      <c r="D63" s="5"/>
    </row>
    <row r="64" spans="3:4" s="4" customFormat="1" ht="12.95" customHeight="1">
      <c r="C64" s="5"/>
      <c r="D64" s="5"/>
    </row>
    <row r="65" spans="3:4" s="4" customFormat="1" ht="12.95" customHeight="1">
      <c r="C65" s="5"/>
      <c r="D65" s="5"/>
    </row>
    <row r="66" spans="3:4" s="4" customFormat="1" ht="12.95" customHeight="1">
      <c r="C66" s="5"/>
      <c r="D66" s="5"/>
    </row>
    <row r="67" spans="3:4" s="4" customFormat="1" ht="12.95" customHeight="1">
      <c r="C67" s="5"/>
      <c r="D67" s="5"/>
    </row>
    <row r="68" spans="3:4" s="4" customFormat="1" ht="12.95" customHeight="1">
      <c r="C68" s="5"/>
      <c r="D68" s="5"/>
    </row>
    <row r="69" spans="3:4" s="4" customFormat="1" ht="12.95" customHeight="1">
      <c r="C69" s="5"/>
      <c r="D69" s="5"/>
    </row>
    <row r="70" spans="3:4" s="4" customFormat="1" ht="12.95" customHeight="1">
      <c r="C70" s="5"/>
      <c r="D70" s="5"/>
    </row>
    <row r="71" spans="3:4" s="4" customFormat="1" ht="12.95" customHeight="1">
      <c r="C71" s="5"/>
      <c r="D71" s="5"/>
    </row>
    <row r="72" spans="3:4" s="4" customFormat="1" ht="12.95" customHeight="1">
      <c r="C72" s="5"/>
      <c r="D72" s="5"/>
    </row>
    <row r="73" spans="3:4" s="4" customFormat="1" ht="12.95" customHeight="1">
      <c r="C73" s="5"/>
      <c r="D73" s="5"/>
    </row>
    <row r="74" spans="3:4" s="4" customFormat="1" ht="12.95" customHeight="1">
      <c r="C74" s="5"/>
      <c r="D74" s="5"/>
    </row>
    <row r="75" spans="3:4" s="4" customFormat="1" ht="12.95" customHeight="1">
      <c r="C75" s="5"/>
      <c r="D75" s="5"/>
    </row>
    <row r="76" spans="3:4" s="4" customFormat="1" ht="12.95" customHeight="1">
      <c r="C76" s="5"/>
      <c r="D76" s="5"/>
    </row>
    <row r="77" spans="3:4" s="4" customFormat="1" ht="12.95" customHeight="1">
      <c r="C77" s="5"/>
      <c r="D77" s="5"/>
    </row>
    <row r="78" spans="3:4" s="4" customFormat="1" ht="12.95" customHeight="1">
      <c r="C78" s="5"/>
      <c r="D78" s="5"/>
    </row>
    <row r="79" spans="3:4" s="4" customFormat="1" ht="12.95" customHeight="1">
      <c r="C79" s="5"/>
      <c r="D79" s="5"/>
    </row>
    <row r="80" spans="3:4" s="4" customFormat="1" ht="12.95" customHeight="1">
      <c r="C80" s="5"/>
      <c r="D80" s="5"/>
    </row>
    <row r="81" spans="3:4" s="4" customFormat="1" ht="12.95" customHeight="1">
      <c r="C81" s="5"/>
      <c r="D81" s="5"/>
    </row>
    <row r="82" spans="3:4" s="4" customFormat="1" ht="12.95" customHeight="1">
      <c r="C82" s="5"/>
      <c r="D82" s="5"/>
    </row>
    <row r="83" spans="3:4" s="4" customFormat="1" ht="12.95" customHeight="1">
      <c r="C83" s="5"/>
      <c r="D83" s="5"/>
    </row>
    <row r="84" spans="3:4" s="4" customFormat="1" ht="12.95" customHeight="1">
      <c r="C84" s="5"/>
      <c r="D84" s="5"/>
    </row>
    <row r="85" spans="3:4" s="4" customFormat="1" ht="12.95" customHeight="1">
      <c r="C85" s="5"/>
      <c r="D85" s="5"/>
    </row>
    <row r="86" spans="3:4" s="4" customFormat="1" ht="12.95" customHeight="1">
      <c r="C86" s="5"/>
      <c r="D86" s="5"/>
    </row>
    <row r="87" spans="3:4" s="4" customFormat="1" ht="12.95" customHeight="1">
      <c r="C87" s="5"/>
      <c r="D87" s="5"/>
    </row>
    <row r="88" spans="3:4" s="4" customFormat="1" ht="12.95" customHeight="1">
      <c r="C88" s="5"/>
      <c r="D88" s="5"/>
    </row>
    <row r="89" spans="3:4" s="4" customFormat="1" ht="12.95" customHeight="1">
      <c r="C89" s="5"/>
      <c r="D89" s="5"/>
    </row>
    <row r="90" spans="3:4" s="4" customFormat="1" ht="12.95" customHeight="1">
      <c r="C90" s="5"/>
      <c r="D90" s="5"/>
    </row>
    <row r="91" spans="3:4" s="4" customFormat="1" ht="12.95" customHeight="1">
      <c r="C91" s="5"/>
      <c r="D91" s="5"/>
    </row>
    <row r="92" spans="3:4" s="4" customFormat="1" ht="12.95" customHeight="1">
      <c r="C92" s="5"/>
      <c r="D92" s="5"/>
    </row>
    <row r="93" spans="3:4" s="4" customFormat="1" ht="12.95" customHeight="1">
      <c r="C93" s="5"/>
      <c r="D93" s="5"/>
    </row>
    <row r="94" spans="3:4" s="4" customFormat="1" ht="12.95" customHeight="1">
      <c r="C94" s="5"/>
      <c r="D94" s="5"/>
    </row>
    <row r="95" spans="3:4" s="4" customFormat="1" ht="12.95" customHeight="1">
      <c r="C95" s="5"/>
      <c r="D95" s="5"/>
    </row>
    <row r="96" spans="3:4" s="4" customFormat="1" ht="12.95" customHeight="1">
      <c r="C96" s="5"/>
      <c r="D96" s="5"/>
    </row>
    <row r="97" spans="3:4" s="4" customFormat="1" ht="12.95" customHeight="1">
      <c r="C97" s="5"/>
      <c r="D97" s="5"/>
    </row>
    <row r="98" spans="3:4" s="4" customFormat="1" ht="12.95" customHeight="1">
      <c r="C98" s="5"/>
      <c r="D98" s="5"/>
    </row>
    <row r="99" spans="3:4" s="4" customFormat="1" ht="12.95" customHeight="1">
      <c r="C99" s="5"/>
      <c r="D99" s="5"/>
    </row>
    <row r="100" spans="3:4" s="4" customFormat="1" ht="12.95" customHeight="1">
      <c r="C100" s="5"/>
      <c r="D100" s="5"/>
    </row>
    <row r="101" spans="3:4" s="4" customFormat="1" ht="12.95" customHeight="1">
      <c r="C101" s="5"/>
      <c r="D101" s="5"/>
    </row>
    <row r="102" spans="3:4" s="4" customFormat="1" ht="12.95" customHeight="1">
      <c r="C102" s="5"/>
      <c r="D102" s="5"/>
    </row>
    <row r="103" spans="3:4" s="4" customFormat="1" ht="12.95" customHeight="1">
      <c r="C103" s="5"/>
      <c r="D103" s="5"/>
    </row>
    <row r="104" spans="3:4" s="4" customFormat="1" ht="12.95" customHeight="1">
      <c r="C104" s="5"/>
      <c r="D104" s="5"/>
    </row>
    <row r="105" spans="3:4" s="4" customFormat="1" ht="12.95" customHeight="1">
      <c r="C105" s="5"/>
      <c r="D105" s="5"/>
    </row>
    <row r="106" spans="3:4" s="4" customFormat="1" ht="12.95" customHeight="1">
      <c r="C106" s="5"/>
      <c r="D106" s="5"/>
    </row>
    <row r="107" spans="3:4" s="4" customFormat="1" ht="12.95" customHeight="1">
      <c r="C107" s="5"/>
      <c r="D107" s="5"/>
    </row>
    <row r="108" spans="3:4" s="4" customFormat="1" ht="12.95" customHeight="1">
      <c r="C108" s="5"/>
      <c r="D108" s="5"/>
    </row>
    <row r="109" spans="3:4" s="4" customFormat="1" ht="12.95" customHeight="1">
      <c r="C109" s="5"/>
      <c r="D109" s="5"/>
    </row>
    <row r="110" spans="3:4" s="4" customFormat="1" ht="12.95" customHeight="1">
      <c r="C110" s="5"/>
      <c r="D110" s="5"/>
    </row>
    <row r="111" spans="3:4" s="4" customFormat="1" ht="12.95" customHeight="1">
      <c r="C111" s="5"/>
      <c r="D111" s="5"/>
    </row>
    <row r="112" spans="3:4" s="4" customFormat="1" ht="12.95" customHeight="1">
      <c r="C112" s="5"/>
      <c r="D112" s="5"/>
    </row>
    <row r="113" spans="3:4" s="4" customFormat="1" ht="12.95" customHeight="1">
      <c r="C113" s="5"/>
      <c r="D113" s="5"/>
    </row>
    <row r="114" spans="3:4" s="4" customFormat="1" ht="12.95" customHeight="1">
      <c r="C114" s="5"/>
      <c r="D114" s="5"/>
    </row>
    <row r="115" spans="3:4" s="4" customFormat="1" ht="12.95" customHeight="1">
      <c r="C115" s="5"/>
      <c r="D115" s="5"/>
    </row>
    <row r="116" spans="3:4" s="4" customFormat="1" ht="12.95" customHeight="1">
      <c r="C116" s="5"/>
      <c r="D116" s="5"/>
    </row>
    <row r="117" spans="3:4" s="4" customFormat="1" ht="12.95" customHeight="1">
      <c r="C117" s="5"/>
      <c r="D117" s="5"/>
    </row>
    <row r="118" spans="3:4" s="4" customFormat="1" ht="12.95" customHeight="1">
      <c r="C118" s="5"/>
      <c r="D118" s="5"/>
    </row>
    <row r="119" spans="3:4" s="4" customFormat="1" ht="12.95" customHeight="1">
      <c r="C119" s="5"/>
      <c r="D119" s="5"/>
    </row>
    <row r="120" spans="3:4" s="4" customFormat="1" ht="12.95" customHeight="1">
      <c r="C120" s="5"/>
      <c r="D120" s="5"/>
    </row>
    <row r="121" spans="3:4" s="4" customFormat="1" ht="12.95" customHeight="1">
      <c r="C121" s="5"/>
      <c r="D121" s="5"/>
    </row>
    <row r="122" spans="3:4" s="4" customFormat="1" ht="12.95" customHeight="1">
      <c r="C122" s="5"/>
      <c r="D122" s="5"/>
    </row>
    <row r="123" spans="3:4" s="4" customFormat="1" ht="12.95" customHeight="1">
      <c r="C123" s="5"/>
      <c r="D123" s="5"/>
    </row>
    <row r="124" spans="3:4" s="4" customFormat="1" ht="12.95" customHeight="1">
      <c r="C124" s="5"/>
      <c r="D124" s="5"/>
    </row>
    <row r="125" spans="3:4" s="4" customFormat="1" ht="12.95" customHeight="1">
      <c r="C125" s="5"/>
      <c r="D125" s="5"/>
    </row>
    <row r="126" spans="3:4" s="4" customFormat="1" ht="12.95" customHeight="1">
      <c r="C126" s="5"/>
      <c r="D126" s="5"/>
    </row>
    <row r="127" spans="3:4" s="4" customFormat="1" ht="12.95" customHeight="1">
      <c r="C127" s="5"/>
      <c r="D127" s="5"/>
    </row>
    <row r="128" spans="3:4" s="4" customFormat="1" ht="12.95" customHeight="1">
      <c r="C128" s="5"/>
      <c r="D128" s="5"/>
    </row>
    <row r="129" spans="3:4" s="4" customFormat="1" ht="12.95" customHeight="1">
      <c r="C129" s="5"/>
      <c r="D129" s="5"/>
    </row>
    <row r="130" spans="3:4" s="4" customFormat="1" ht="12.95" customHeight="1">
      <c r="C130" s="5"/>
      <c r="D130" s="5"/>
    </row>
    <row r="131" spans="3:4" s="4" customFormat="1" ht="12.95" customHeight="1">
      <c r="C131" s="5"/>
      <c r="D131" s="5"/>
    </row>
    <row r="132" spans="3:4" s="4" customFormat="1" ht="12.95" customHeight="1">
      <c r="C132" s="5"/>
      <c r="D132" s="5"/>
    </row>
    <row r="133" spans="3:4" s="4" customFormat="1" ht="12.95" customHeight="1">
      <c r="C133" s="5"/>
      <c r="D133" s="5"/>
    </row>
    <row r="134" spans="3:4" s="4" customFormat="1" ht="12.95" customHeight="1">
      <c r="C134" s="5"/>
      <c r="D134" s="5"/>
    </row>
    <row r="135" spans="3:4" s="4" customFormat="1" ht="12.95" customHeight="1">
      <c r="C135" s="5"/>
      <c r="D135" s="5"/>
    </row>
    <row r="136" spans="3:4" s="4" customFormat="1" ht="12.95" customHeight="1">
      <c r="C136" s="5"/>
      <c r="D136" s="5"/>
    </row>
    <row r="137" spans="3:4" s="4" customFormat="1" ht="12.95" customHeight="1">
      <c r="C137" s="5"/>
      <c r="D137" s="5"/>
    </row>
    <row r="138" spans="3:4" s="4" customFormat="1" ht="12.95" customHeight="1">
      <c r="C138" s="5"/>
      <c r="D138" s="5"/>
    </row>
    <row r="139" spans="3:4" s="4" customFormat="1" ht="12.95" customHeight="1">
      <c r="C139" s="5"/>
      <c r="D139" s="5"/>
    </row>
    <row r="140" spans="3:4" s="4" customFormat="1" ht="12.95" customHeight="1">
      <c r="C140" s="5"/>
      <c r="D140" s="5"/>
    </row>
    <row r="141" spans="3:4" s="4" customFormat="1" ht="12.95" customHeight="1">
      <c r="C141" s="5"/>
      <c r="D141" s="5"/>
    </row>
    <row r="142" spans="3:4" s="4" customFormat="1" ht="12.95" customHeight="1">
      <c r="C142" s="5"/>
      <c r="D142" s="5"/>
    </row>
    <row r="143" spans="3:4" s="4" customFormat="1" ht="12.95" customHeight="1">
      <c r="C143" s="5"/>
      <c r="D143" s="5"/>
    </row>
    <row r="144" spans="3:4" s="4" customFormat="1" ht="12.95" customHeight="1">
      <c r="C144" s="5"/>
      <c r="D144" s="5"/>
    </row>
    <row r="145" spans="3:4" s="4" customFormat="1" ht="12.95" customHeight="1">
      <c r="C145" s="5"/>
      <c r="D145" s="5"/>
    </row>
    <row r="146" spans="3:4" s="4" customFormat="1" ht="12.95" customHeight="1">
      <c r="C146" s="5"/>
      <c r="D146" s="5"/>
    </row>
    <row r="147" spans="3:4" s="4" customFormat="1" ht="12.95" customHeight="1">
      <c r="C147" s="5"/>
      <c r="D147" s="5"/>
    </row>
    <row r="148" spans="3:4" s="4" customFormat="1" ht="12.95" customHeight="1">
      <c r="C148" s="5"/>
      <c r="D148" s="5"/>
    </row>
    <row r="149" spans="3:4" s="4" customFormat="1" ht="12.95" customHeight="1">
      <c r="C149" s="5"/>
      <c r="D149" s="5"/>
    </row>
    <row r="150" spans="3:4" s="4" customFormat="1" ht="12.95" customHeight="1">
      <c r="C150" s="5"/>
      <c r="D150" s="5"/>
    </row>
    <row r="151" spans="3:4" s="4" customFormat="1" ht="12.95" customHeight="1">
      <c r="C151" s="5"/>
      <c r="D151" s="5"/>
    </row>
    <row r="152" spans="3:4" s="4" customFormat="1" ht="12.95" customHeight="1">
      <c r="C152" s="5"/>
      <c r="D152" s="5"/>
    </row>
    <row r="153" spans="3:4" s="4" customFormat="1" ht="12.95" customHeight="1">
      <c r="C153" s="5"/>
      <c r="D153" s="5"/>
    </row>
    <row r="154" spans="3:4" s="4" customFormat="1" ht="12.95" customHeight="1">
      <c r="C154" s="5"/>
      <c r="D154" s="5"/>
    </row>
    <row r="155" spans="3:4" s="4" customFormat="1" ht="12.95" customHeight="1">
      <c r="C155" s="5"/>
      <c r="D155" s="5"/>
    </row>
    <row r="156" spans="3:4" s="4" customFormat="1" ht="12.95" customHeight="1">
      <c r="C156" s="5"/>
      <c r="D156" s="5"/>
    </row>
    <row r="157" spans="3:4" s="4" customFormat="1" ht="12.95" customHeight="1">
      <c r="C157" s="5"/>
      <c r="D157" s="5"/>
    </row>
    <row r="158" spans="3:4" s="4" customFormat="1" ht="12.95" customHeight="1">
      <c r="C158" s="5"/>
      <c r="D158" s="5"/>
    </row>
    <row r="159" spans="3:4" s="4" customFormat="1" ht="12.95" customHeight="1">
      <c r="C159" s="5"/>
      <c r="D159" s="5"/>
    </row>
    <row r="160" spans="3:4" s="4" customFormat="1" ht="12.95" customHeight="1">
      <c r="C160" s="5"/>
      <c r="D160" s="5"/>
    </row>
    <row r="161" spans="3:4" s="4" customFormat="1" ht="12.95" customHeight="1">
      <c r="C161" s="5"/>
      <c r="D161" s="5"/>
    </row>
    <row r="162" spans="3:4" s="4" customFormat="1" ht="12.95" customHeight="1">
      <c r="C162" s="5"/>
      <c r="D162" s="5"/>
    </row>
    <row r="163" spans="3:4" s="4" customFormat="1" ht="12.95" customHeight="1">
      <c r="C163" s="5"/>
      <c r="D163" s="5"/>
    </row>
    <row r="164" spans="3:4" s="4" customFormat="1" ht="12.95" customHeight="1">
      <c r="C164" s="5"/>
      <c r="D164" s="5"/>
    </row>
    <row r="165" spans="3:4" s="4" customFormat="1" ht="12.95" customHeight="1">
      <c r="C165" s="5"/>
      <c r="D165" s="5"/>
    </row>
    <row r="166" spans="3:4" s="4" customFormat="1" ht="12.95" customHeight="1">
      <c r="C166" s="5"/>
      <c r="D166" s="5"/>
    </row>
    <row r="167" spans="3:4" s="4" customFormat="1" ht="12.95" customHeight="1">
      <c r="C167" s="5"/>
      <c r="D167" s="5"/>
    </row>
    <row r="168" spans="3:4" s="4" customFormat="1" ht="12.95" customHeight="1">
      <c r="C168" s="5"/>
      <c r="D168" s="5"/>
    </row>
    <row r="169" spans="3:4" s="4" customFormat="1" ht="12.95" customHeight="1">
      <c r="C169" s="5"/>
      <c r="D169" s="5"/>
    </row>
    <row r="170" spans="3:4" s="4" customFormat="1" ht="12.95" customHeight="1">
      <c r="C170" s="5"/>
      <c r="D170" s="5"/>
    </row>
    <row r="171" spans="3:4" s="4" customFormat="1" ht="12.95" customHeight="1">
      <c r="C171" s="5"/>
      <c r="D171" s="5"/>
    </row>
    <row r="172" spans="3:4" s="4" customFormat="1" ht="12.95" customHeight="1">
      <c r="C172" s="5"/>
      <c r="D172" s="5"/>
    </row>
    <row r="173" spans="3:4" s="4" customFormat="1" ht="12.95" customHeight="1">
      <c r="C173" s="5"/>
      <c r="D173" s="5"/>
    </row>
    <row r="174" spans="3:4" s="4" customFormat="1" ht="12.95" customHeight="1">
      <c r="C174" s="5"/>
      <c r="D174" s="5"/>
    </row>
    <row r="175" spans="3:4" s="4" customFormat="1" ht="12.95" customHeight="1">
      <c r="C175" s="5"/>
      <c r="D175" s="5"/>
    </row>
    <row r="176" spans="3:4" s="4" customFormat="1" ht="12.95" customHeight="1">
      <c r="C176" s="5"/>
      <c r="D176" s="5"/>
    </row>
    <row r="177" spans="3:4" s="4" customFormat="1" ht="12.95" customHeight="1">
      <c r="C177" s="5"/>
      <c r="D177" s="5"/>
    </row>
    <row r="178" spans="3:4" s="4" customFormat="1" ht="12.95" customHeight="1">
      <c r="C178" s="5"/>
      <c r="D178" s="5"/>
    </row>
    <row r="179" spans="3:4" s="4" customFormat="1" ht="12.95" customHeight="1">
      <c r="C179" s="5"/>
      <c r="D179" s="5"/>
    </row>
    <row r="180" spans="3:4" s="4" customFormat="1" ht="12.95" customHeight="1">
      <c r="C180" s="5"/>
      <c r="D180" s="5"/>
    </row>
    <row r="181" spans="3:4" s="4" customFormat="1" ht="12.95" customHeight="1">
      <c r="C181" s="5"/>
      <c r="D181" s="5"/>
    </row>
    <row r="182" spans="3:4" s="4" customFormat="1" ht="12.95" customHeight="1">
      <c r="C182" s="5"/>
      <c r="D182" s="5"/>
    </row>
    <row r="183" spans="3:4" s="4" customFormat="1" ht="12.95" customHeight="1">
      <c r="C183" s="5"/>
      <c r="D183" s="5"/>
    </row>
    <row r="184" spans="3:4" s="4" customFormat="1" ht="12.95" customHeight="1">
      <c r="C184" s="5"/>
      <c r="D184" s="5"/>
    </row>
    <row r="185" spans="3:4" s="4" customFormat="1" ht="12.95" customHeight="1">
      <c r="C185" s="5"/>
      <c r="D185" s="5"/>
    </row>
    <row r="186" spans="3:4" s="4" customFormat="1" ht="12.95" customHeight="1">
      <c r="C186" s="5"/>
      <c r="D186" s="5"/>
    </row>
    <row r="187" spans="3:4" s="4" customFormat="1" ht="12.95" customHeight="1">
      <c r="C187" s="5"/>
      <c r="D187" s="5"/>
    </row>
    <row r="188" spans="3:4" s="4" customFormat="1" ht="12.95" customHeight="1">
      <c r="C188" s="5"/>
      <c r="D188" s="5"/>
    </row>
    <row r="189" spans="3:4" s="4" customFormat="1" ht="12.95" customHeight="1">
      <c r="C189" s="5"/>
      <c r="D189" s="5"/>
    </row>
    <row r="190" spans="3:4" s="4" customFormat="1" ht="12.95" customHeight="1">
      <c r="C190" s="5"/>
      <c r="D190" s="5"/>
    </row>
    <row r="191" spans="3:4" s="4" customFormat="1" ht="12.95" customHeight="1">
      <c r="C191" s="5"/>
      <c r="D191" s="5"/>
    </row>
    <row r="192" spans="3:4" s="4" customFormat="1" ht="12.95" customHeight="1">
      <c r="C192" s="5"/>
      <c r="D192" s="5"/>
    </row>
    <row r="193" spans="3:4" s="4" customFormat="1" ht="12.95" customHeight="1">
      <c r="C193" s="5"/>
      <c r="D193" s="5"/>
    </row>
    <row r="194" spans="3:4" s="4" customFormat="1" ht="12.95" customHeight="1">
      <c r="C194" s="5"/>
      <c r="D194" s="5"/>
    </row>
    <row r="195" spans="3:4" s="4" customFormat="1" ht="12.95" customHeight="1">
      <c r="C195" s="5"/>
      <c r="D195" s="5"/>
    </row>
    <row r="196" spans="3:4" s="4" customFormat="1" ht="12.95" customHeight="1">
      <c r="C196" s="5"/>
      <c r="D196" s="5"/>
    </row>
    <row r="197" spans="3:4" s="4" customFormat="1" ht="12.95" customHeight="1">
      <c r="C197" s="5"/>
      <c r="D197" s="5"/>
    </row>
    <row r="198" spans="3:4" s="4" customFormat="1" ht="12.95" customHeight="1">
      <c r="C198" s="5"/>
      <c r="D198" s="5"/>
    </row>
    <row r="199" spans="3:4" s="4" customFormat="1" ht="12.95" customHeight="1">
      <c r="C199" s="5"/>
      <c r="D199" s="5"/>
    </row>
    <row r="200" spans="3:4" s="4" customFormat="1" ht="12.95" customHeight="1">
      <c r="C200" s="5"/>
      <c r="D200" s="5"/>
    </row>
    <row r="201" spans="3:4" s="4" customFormat="1" ht="12.95" customHeight="1">
      <c r="C201" s="5"/>
      <c r="D201" s="5"/>
    </row>
    <row r="202" spans="3:4" s="4" customFormat="1" ht="12.95" customHeight="1">
      <c r="C202" s="5"/>
      <c r="D202" s="5"/>
    </row>
    <row r="203" spans="3:4" s="4" customFormat="1" ht="12.95" customHeight="1">
      <c r="C203" s="5"/>
      <c r="D203" s="5"/>
    </row>
    <row r="204" spans="3:4" s="4" customFormat="1" ht="12.95" customHeight="1">
      <c r="C204" s="5"/>
      <c r="D204" s="5"/>
    </row>
    <row r="205" spans="3:4" s="4" customFormat="1" ht="12.95" customHeight="1">
      <c r="C205" s="5"/>
      <c r="D205" s="5"/>
    </row>
    <row r="206" spans="3:4" s="4" customFormat="1" ht="12.95" customHeight="1">
      <c r="C206" s="5"/>
      <c r="D206" s="5"/>
    </row>
    <row r="207" spans="3:4" s="4" customFormat="1" ht="12.95" customHeight="1">
      <c r="C207" s="5"/>
      <c r="D207" s="5"/>
    </row>
    <row r="208" spans="3:4" s="4" customFormat="1" ht="12.95" customHeight="1">
      <c r="C208" s="5"/>
      <c r="D208" s="5"/>
    </row>
    <row r="209" spans="3:4" s="4" customFormat="1" ht="12.95" customHeight="1">
      <c r="C209" s="5"/>
      <c r="D209" s="5"/>
    </row>
    <row r="210" spans="3:4" s="4" customFormat="1" ht="12.95" customHeight="1">
      <c r="C210" s="5"/>
      <c r="D210" s="5"/>
    </row>
    <row r="211" spans="3:4" s="4" customFormat="1" ht="12.95" customHeight="1">
      <c r="C211" s="5"/>
      <c r="D211" s="5"/>
    </row>
    <row r="212" spans="3:4" s="4" customFormat="1" ht="12.95" customHeight="1">
      <c r="C212" s="5"/>
      <c r="D212" s="5"/>
    </row>
    <row r="213" spans="3:4" s="4" customFormat="1" ht="12.95" customHeight="1">
      <c r="C213" s="5"/>
      <c r="D213" s="5"/>
    </row>
    <row r="214" spans="3:4" s="4" customFormat="1" ht="12.95" customHeight="1">
      <c r="C214" s="5"/>
      <c r="D214" s="5"/>
    </row>
    <row r="215" spans="3:4" s="4" customFormat="1" ht="12.95" customHeight="1">
      <c r="C215" s="5"/>
      <c r="D215" s="5"/>
    </row>
    <row r="216" spans="3:4" s="4" customFormat="1" ht="12.95" customHeight="1">
      <c r="C216" s="5"/>
      <c r="D216" s="5"/>
    </row>
    <row r="217" spans="3:4" s="4" customFormat="1" ht="12.95" customHeight="1">
      <c r="C217" s="5"/>
      <c r="D217" s="5"/>
    </row>
    <row r="218" spans="3:4" s="4" customFormat="1" ht="12.95" customHeight="1">
      <c r="C218" s="5"/>
      <c r="D218" s="5"/>
    </row>
    <row r="219" spans="3:4" s="4" customFormat="1" ht="12.95" customHeight="1">
      <c r="C219" s="5"/>
      <c r="D219" s="5"/>
    </row>
    <row r="220" spans="3:4" s="4" customFormat="1" ht="12.95" customHeight="1">
      <c r="C220" s="5"/>
      <c r="D220" s="5"/>
    </row>
    <row r="221" spans="3:4" s="4" customFormat="1" ht="12.95" customHeight="1">
      <c r="C221" s="5"/>
      <c r="D221" s="5"/>
    </row>
    <row r="222" spans="3:4" s="4" customFormat="1" ht="12.95" customHeight="1">
      <c r="C222" s="5"/>
      <c r="D222" s="5"/>
    </row>
    <row r="223" spans="3:4" s="4" customFormat="1" ht="12.95" customHeight="1">
      <c r="C223" s="5"/>
      <c r="D223" s="5"/>
    </row>
    <row r="224" spans="3:4" s="4" customFormat="1" ht="12.95" customHeight="1">
      <c r="C224" s="5"/>
      <c r="D224" s="5"/>
    </row>
    <row r="225" spans="3:4" s="4" customFormat="1" ht="12.95" customHeight="1">
      <c r="C225" s="5"/>
      <c r="D225" s="5"/>
    </row>
    <row r="226" spans="3:4" s="4" customFormat="1" ht="12.95" customHeight="1">
      <c r="C226" s="5"/>
      <c r="D226" s="5"/>
    </row>
    <row r="227" spans="3:4" s="4" customFormat="1" ht="12.95" customHeight="1">
      <c r="C227" s="5"/>
      <c r="D227" s="5"/>
    </row>
    <row r="228" spans="3:4" s="4" customFormat="1" ht="12.95" customHeight="1">
      <c r="C228" s="5"/>
      <c r="D228" s="5"/>
    </row>
    <row r="229" spans="3:4" s="4" customFormat="1" ht="12.95" customHeight="1">
      <c r="C229" s="5"/>
      <c r="D229" s="5"/>
    </row>
    <row r="230" spans="3:4" s="4" customFormat="1" ht="12.95" customHeight="1">
      <c r="C230" s="5"/>
      <c r="D230" s="5"/>
    </row>
    <row r="231" spans="3:4" s="4" customFormat="1" ht="12.95" customHeight="1">
      <c r="C231" s="5"/>
      <c r="D231" s="5"/>
    </row>
    <row r="232" spans="3:4" s="4" customFormat="1" ht="12.95" customHeight="1">
      <c r="C232" s="5"/>
      <c r="D232" s="5"/>
    </row>
    <row r="233" spans="3:4" s="4" customFormat="1" ht="12.95" customHeight="1">
      <c r="C233" s="5"/>
      <c r="D233" s="5"/>
    </row>
    <row r="234" spans="3:4" s="4" customFormat="1" ht="12.95" customHeight="1">
      <c r="C234" s="5"/>
      <c r="D234" s="5"/>
    </row>
    <row r="235" spans="3:4" s="4" customFormat="1" ht="12.95" customHeight="1">
      <c r="C235" s="5"/>
      <c r="D235" s="5"/>
    </row>
    <row r="236" spans="3:4" s="4" customFormat="1" ht="12.95" customHeight="1">
      <c r="C236" s="5"/>
      <c r="D236" s="5"/>
    </row>
    <row r="237" spans="3:4" s="4" customFormat="1" ht="12.95" customHeight="1">
      <c r="C237" s="5"/>
      <c r="D237" s="5"/>
    </row>
    <row r="238" spans="3:4" s="4" customFormat="1" ht="12.95" customHeight="1">
      <c r="C238" s="5"/>
      <c r="D238" s="5"/>
    </row>
    <row r="239" spans="3:4" s="4" customFormat="1" ht="12.95" customHeight="1">
      <c r="C239" s="5"/>
      <c r="D239" s="5"/>
    </row>
    <row r="240" spans="3:4" s="4" customFormat="1" ht="12.95" customHeight="1">
      <c r="C240" s="5"/>
      <c r="D240" s="5"/>
    </row>
    <row r="241" spans="3:4" s="4" customFormat="1" ht="12.95" customHeight="1">
      <c r="C241" s="5"/>
      <c r="D241" s="5"/>
    </row>
    <row r="242" spans="3:4" s="4" customFormat="1" ht="12.95" customHeight="1">
      <c r="C242" s="5"/>
      <c r="D242" s="5"/>
    </row>
    <row r="243" spans="3:4" s="4" customFormat="1" ht="12.95" customHeight="1">
      <c r="C243" s="5"/>
      <c r="D243" s="5"/>
    </row>
    <row r="244" spans="3:4" s="4" customFormat="1" ht="12.95" customHeight="1">
      <c r="C244" s="5"/>
      <c r="D244" s="5"/>
    </row>
    <row r="245" spans="3:4" s="4" customFormat="1" ht="12.95" customHeight="1">
      <c r="C245" s="5"/>
      <c r="D245" s="5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1"/>
  <sheetViews>
    <sheetView workbookViewId="0">
      <selection activeCell="A11" sqref="A11:C15"/>
    </sheetView>
  </sheetViews>
  <sheetFormatPr defaultRowHeight="12.75"/>
  <cols>
    <col min="1" max="1" width="19.7109375" style="1" customWidth="1"/>
    <col min="2" max="2" width="4.42578125" style="2" customWidth="1"/>
    <col min="3" max="3" width="12.7109375" style="1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20" t="s">
        <v>51</v>
      </c>
      <c r="I1" s="21" t="s">
        <v>52</v>
      </c>
      <c r="J1" s="22" t="s">
        <v>53</v>
      </c>
    </row>
    <row r="2" spans="1:16">
      <c r="I2" s="23" t="s">
        <v>54</v>
      </c>
      <c r="J2" s="24" t="s">
        <v>55</v>
      </c>
    </row>
    <row r="3" spans="1:16">
      <c r="A3" s="25" t="s">
        <v>56</v>
      </c>
      <c r="I3" s="23" t="s">
        <v>57</v>
      </c>
      <c r="J3" s="24" t="s">
        <v>58</v>
      </c>
    </row>
    <row r="4" spans="1:16">
      <c r="I4" s="23" t="s">
        <v>59</v>
      </c>
      <c r="J4" s="24" t="s">
        <v>58</v>
      </c>
    </row>
    <row r="5" spans="1:16" ht="13.5" thickBot="1">
      <c r="I5" s="26" t="s">
        <v>60</v>
      </c>
      <c r="J5" s="27" t="s">
        <v>61</v>
      </c>
    </row>
    <row r="10" spans="1:16" ht="13.5" thickBot="1"/>
    <row r="11" spans="1:16" ht="12.75" customHeight="1" thickBot="1">
      <c r="A11" s="1" t="str">
        <f>P11</f>
        <v> BRNO 32 </v>
      </c>
      <c r="B11" s="3" t="str">
        <f>IF(H11=INT(H11),"I","II")</f>
        <v>I</v>
      </c>
      <c r="C11" s="1">
        <f>1*G11</f>
        <v>50462.308799999999</v>
      </c>
      <c r="D11" s="2" t="str">
        <f>VLOOKUP(F11,I$1:J$5,2,FALSE)</f>
        <v>vis</v>
      </c>
      <c r="E11" s="28">
        <f>VLOOKUP(C11,Active!C$21:E$973,3,FALSE)</f>
        <v>31688.974889053916</v>
      </c>
      <c r="F11" s="3" t="s">
        <v>60</v>
      </c>
      <c r="G11" s="2" t="str">
        <f>MID(I11,3,LEN(I11)-3)</f>
        <v>50462.3088</v>
      </c>
      <c r="H11" s="1">
        <f>1*K11</f>
        <v>11085</v>
      </c>
      <c r="I11" s="29" t="s">
        <v>62</v>
      </c>
      <c r="J11" s="30" t="s">
        <v>63</v>
      </c>
      <c r="K11" s="29">
        <v>11085</v>
      </c>
      <c r="L11" s="29" t="s">
        <v>64</v>
      </c>
      <c r="M11" s="30" t="s">
        <v>65</v>
      </c>
      <c r="N11" s="30"/>
      <c r="O11" s="31" t="s">
        <v>66</v>
      </c>
      <c r="P11" s="31" t="s">
        <v>67</v>
      </c>
    </row>
    <row r="12" spans="1:16" ht="12.75" customHeight="1" thickBot="1">
      <c r="A12" s="1" t="str">
        <f>P12</f>
        <v> BBS 124 </v>
      </c>
      <c r="B12" s="3" t="str">
        <f>IF(H12=INT(H12),"I","II")</f>
        <v>I</v>
      </c>
      <c r="C12" s="1">
        <f>1*G12</f>
        <v>51955.333100000003</v>
      </c>
      <c r="D12" s="2" t="str">
        <f>VLOOKUP(F12,I$1:J$5,2,FALSE)</f>
        <v>vis</v>
      </c>
      <c r="E12" s="28">
        <f>VLOOKUP(C12,Active!C$21:E$973,3,FALSE)</f>
        <v>34703.885103944667</v>
      </c>
      <c r="F12" s="3" t="s">
        <v>60</v>
      </c>
      <c r="G12" s="2" t="str">
        <f>MID(I12,3,LEN(I12)-3)</f>
        <v>51955.3331</v>
      </c>
      <c r="H12" s="1">
        <f>1*K12</f>
        <v>12034</v>
      </c>
      <c r="I12" s="29" t="s">
        <v>68</v>
      </c>
      <c r="J12" s="30" t="s">
        <v>69</v>
      </c>
      <c r="K12" s="29">
        <v>12034</v>
      </c>
      <c r="L12" s="29" t="s">
        <v>70</v>
      </c>
      <c r="M12" s="30" t="s">
        <v>71</v>
      </c>
      <c r="N12" s="30" t="s">
        <v>72</v>
      </c>
      <c r="O12" s="31" t="s">
        <v>73</v>
      </c>
      <c r="P12" s="31" t="s">
        <v>74</v>
      </c>
    </row>
    <row r="13" spans="1:16" ht="12.75" customHeight="1" thickBot="1">
      <c r="A13" s="1" t="str">
        <f>P13</f>
        <v>BAVM 178 </v>
      </c>
      <c r="B13" s="3" t="str">
        <f>IF(H13=INT(H13),"I","II")</f>
        <v>I</v>
      </c>
      <c r="C13" s="1">
        <f>1*G13</f>
        <v>53780.330699999999</v>
      </c>
      <c r="D13" s="2" t="str">
        <f>VLOOKUP(F13,I$1:J$5,2,FALSE)</f>
        <v>vis</v>
      </c>
      <c r="E13" s="28">
        <f>VLOOKUP(C13,Active!C$21:E$973,3,FALSE)</f>
        <v>38389.159286281196</v>
      </c>
      <c r="F13" s="3" t="s">
        <v>60</v>
      </c>
      <c r="G13" s="2" t="str">
        <f>MID(I13,3,LEN(I13)-3)</f>
        <v>53780.3307</v>
      </c>
      <c r="H13" s="1">
        <f>1*K13</f>
        <v>13194</v>
      </c>
      <c r="I13" s="29" t="s">
        <v>75</v>
      </c>
      <c r="J13" s="30" t="s">
        <v>76</v>
      </c>
      <c r="K13" s="29">
        <v>13194</v>
      </c>
      <c r="L13" s="29" t="s">
        <v>77</v>
      </c>
      <c r="M13" s="30" t="s">
        <v>78</v>
      </c>
      <c r="N13" s="30" t="s">
        <v>79</v>
      </c>
      <c r="O13" s="31" t="s">
        <v>80</v>
      </c>
      <c r="P13" s="32" t="s">
        <v>81</v>
      </c>
    </row>
    <row r="14" spans="1:16" ht="12.75" customHeight="1" thickBot="1">
      <c r="A14" s="1" t="str">
        <f>P14</f>
        <v> JAAVSO 39;177 </v>
      </c>
      <c r="B14" s="3" t="str">
        <f>IF(H14=INT(H14),"I","II")</f>
        <v>I</v>
      </c>
      <c r="C14" s="1">
        <f>1*G14</f>
        <v>55597.476000000002</v>
      </c>
      <c r="D14" s="2" t="str">
        <f>VLOOKUP(F14,I$1:J$5,2,FALSE)</f>
        <v>vis</v>
      </c>
      <c r="E14" s="28">
        <f>VLOOKUP(C14,Active!C$21:E$973,3,FALSE)</f>
        <v>42058.577076005524</v>
      </c>
      <c r="F14" s="3" t="s">
        <v>60</v>
      </c>
      <c r="G14" s="2" t="str">
        <f>MID(I14,3,LEN(I14)-3)</f>
        <v>55597.4760</v>
      </c>
      <c r="H14" s="1">
        <f>1*K14</f>
        <v>14349</v>
      </c>
      <c r="I14" s="29" t="s">
        <v>82</v>
      </c>
      <c r="J14" s="30" t="s">
        <v>83</v>
      </c>
      <c r="K14" s="29" t="s">
        <v>84</v>
      </c>
      <c r="L14" s="29" t="s">
        <v>85</v>
      </c>
      <c r="M14" s="30" t="s">
        <v>78</v>
      </c>
      <c r="N14" s="30" t="s">
        <v>86</v>
      </c>
      <c r="O14" s="31" t="s">
        <v>87</v>
      </c>
      <c r="P14" s="31" t="s">
        <v>88</v>
      </c>
    </row>
    <row r="15" spans="1:16" ht="12.75" customHeight="1" thickBot="1">
      <c r="A15" s="1" t="str">
        <f>P15</f>
        <v>IBVS 6011 </v>
      </c>
      <c r="B15" s="3" t="str">
        <f>IF(H15=INT(H15),"I","II")</f>
        <v>I</v>
      </c>
      <c r="C15" s="1">
        <f>1*G15</f>
        <v>55905.840300000003</v>
      </c>
      <c r="D15" s="2" t="str">
        <f>VLOOKUP(F15,I$1:J$5,2,FALSE)</f>
        <v>vis</v>
      </c>
      <c r="E15" s="28">
        <f>VLOOKUP(C15,Active!C$21:E$973,3,FALSE)</f>
        <v>42681.266658470879</v>
      </c>
      <c r="F15" s="3" t="s">
        <v>60</v>
      </c>
      <c r="G15" s="2" t="str">
        <f>MID(I15,3,LEN(I15)-3)</f>
        <v>55905.8403</v>
      </c>
      <c r="H15" s="1">
        <f>1*K15</f>
        <v>14545</v>
      </c>
      <c r="I15" s="29" t="s">
        <v>89</v>
      </c>
      <c r="J15" s="30" t="s">
        <v>90</v>
      </c>
      <c r="K15" s="29" t="s">
        <v>91</v>
      </c>
      <c r="L15" s="29" t="s">
        <v>92</v>
      </c>
      <c r="M15" s="30" t="s">
        <v>78</v>
      </c>
      <c r="N15" s="30" t="s">
        <v>60</v>
      </c>
      <c r="O15" s="31" t="s">
        <v>73</v>
      </c>
      <c r="P15" s="32" t="s">
        <v>93</v>
      </c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</sheetData>
  <phoneticPr fontId="6" type="noConversion"/>
  <hyperlinks>
    <hyperlink ref="P13" r:id="rId1" display="http://www.bav-astro.de/sfs/BAVM_link.php?BAVMnr=178"/>
    <hyperlink ref="P15" r:id="rId2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2024-02-20T06:25:59Z</dcterms:modified>
</cp:coreProperties>
</file>