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8515FAB-17A4-4D05-A3C4-D5294A6849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9" i="1"/>
  <c r="D9" i="1"/>
  <c r="E28" i="1"/>
  <c r="F28" i="1"/>
  <c r="G28" i="1"/>
  <c r="H28" i="1"/>
  <c r="Q21" i="1"/>
  <c r="Q22" i="1"/>
  <c r="Q23" i="1"/>
  <c r="Q24" i="1"/>
  <c r="Q25" i="1"/>
  <c r="Q26" i="1"/>
  <c r="H27" i="1"/>
  <c r="Q27" i="1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F16" i="1"/>
  <c r="C17" i="1"/>
  <c r="Q28" i="1"/>
  <c r="C12" i="1"/>
  <c r="C11" i="1"/>
  <c r="O26" i="1" l="1"/>
  <c r="O24" i="1"/>
  <c r="C15" i="1"/>
  <c r="O22" i="1"/>
  <c r="O23" i="1"/>
  <c r="O27" i="1"/>
  <c r="O21" i="1"/>
  <c r="O25" i="1"/>
  <c r="O28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<sst xmlns="http://schemas.openxmlformats.org/spreadsheetml/2006/main" count="125" uniqueCount="75">
  <si>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</si>
  <si>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</si>
  <si>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</si>
  <si>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</si>
  <si>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</si>
  <si>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</si>
  <si>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</si>
  <si>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</si>
  <si>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</si>
  <si>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</si>
  <si>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</si>
  <si>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</si>
  <si>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</si>
  <si>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</si>
  <si>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</si>
  <si>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</si>
  <si>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</si>
  <si>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</si>
  <si>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</si>
  <si>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</si>
  <si>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</si>
  <si>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</si>
  <si>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</si>
  <si>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</si>
  <si>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</si>
  <si>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</si>
  <si>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</si>
  <si>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</si>
  <si>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</si>
  <si>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</si>
  <si>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</si>
  <si>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</si>
  <si>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</si>
  <si>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</si>
  <si>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</si>
  <si>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</si>
  <si>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</si>
  <si>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</si>
  <si>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</si>
  <si>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</si>
  <si>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</si>
  <si>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</si>
  <si>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</si>
  <si>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</si>
  <si>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</si>
  <si>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</si>
  <si>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</si>
  <si>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</si>
  <si>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V0502 Mon</t>
  </si>
  <si>
    <t>EB:/DS:</t>
  </si>
  <si>
    <t>GCVS 4</t>
  </si>
  <si>
    <t>V0502 Mon / GSC 52529.2</t>
  </si>
  <si>
    <t>2432863 </t>
  </si>
  <si>
    <t> 07.11.1948 12:00 </t>
  </si>
  <si>
    <t>  1 </t>
  </si>
  <si>
    <t>P </t>
  </si>
  <si>
    <t> A.A.Wachmann </t>
  </si>
  <si>
    <t> AHSB 7.7.356 </t>
  </si>
  <si>
    <t>2433301 </t>
  </si>
  <si>
    <t> 19.01.1950 12:00 </t>
  </si>
  <si>
    <t>  0 </t>
  </si>
  <si>
    <t>2433328 </t>
  </si>
  <si>
    <t> 15.02.1950 12:00 </t>
  </si>
  <si>
    <t>2433709 </t>
  </si>
  <si>
    <t> 03.03.1951 12:00 </t>
  </si>
  <si>
    <t> -3 </t>
  </si>
  <si>
    <t>2434069 </t>
  </si>
  <si>
    <t> 26.02.1952 12:00 </t>
  </si>
  <si>
    <t>2434781 </t>
  </si>
  <si>
    <t> 07.02.1954 12:00 </t>
  </si>
  <si>
    <t> -1 </t>
  </si>
  <si>
    <t>2434809 </t>
  </si>
  <si>
    <t> 07.03.1954 12:00 </t>
  </si>
  <si>
    <t> -0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</si>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</sst>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Mon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-717</c:v>
                </c:pt>
                <c:pt idx="1">
                  <c:v>-701</c:v>
                </c:pt>
                <c:pt idx="2">
                  <c:v>-700</c:v>
                </c:pt>
                <c:pt idx="3">
                  <c:v>-686</c:v>
                </c:pt>
                <c:pt idx="4">
                  <c:v>-673</c:v>
                </c:pt>
                <c:pt idx="5">
                  <c:v>-647</c:v>
                </c:pt>
                <c:pt idx="6">
                  <c:v>-646</c:v>
                </c:pt>
                <c:pt idx="7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1.827000000004773</c:v>
                </c:pt>
                <c:pt idx="1">
                  <c:v>0.93100000000413274</c:v>
                </c:pt>
                <c:pt idx="2">
                  <c:v>0.5</c:v>
                </c:pt>
                <c:pt idx="3">
                  <c:v>-2.5339999999996508</c:v>
                </c:pt>
                <c:pt idx="4">
                  <c:v>0.86300000000483124</c:v>
                </c:pt>
                <c:pt idx="5">
                  <c:v>-0.34299999999348074</c:v>
                </c:pt>
                <c:pt idx="6">
                  <c:v>0.22600000000238651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73-49AE-82E0-1E9B93B3FB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-717</c:v>
                </c:pt>
                <c:pt idx="1">
                  <c:v>-701</c:v>
                </c:pt>
                <c:pt idx="2">
                  <c:v>-700</c:v>
                </c:pt>
                <c:pt idx="3">
                  <c:v>-686</c:v>
                </c:pt>
                <c:pt idx="4">
                  <c:v>-673</c:v>
                </c:pt>
                <c:pt idx="5">
                  <c:v>-647</c:v>
                </c:pt>
                <c:pt idx="6">
                  <c:v>-646</c:v>
                </c:pt>
                <c:pt idx="7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73-49AE-82E0-1E9B93B3FB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-717</c:v>
                </c:pt>
                <c:pt idx="1">
                  <c:v>-701</c:v>
                </c:pt>
                <c:pt idx="2">
                  <c:v>-700</c:v>
                </c:pt>
                <c:pt idx="3">
                  <c:v>-686</c:v>
                </c:pt>
                <c:pt idx="4">
                  <c:v>-673</c:v>
                </c:pt>
                <c:pt idx="5">
                  <c:v>-647</c:v>
                </c:pt>
                <c:pt idx="6">
                  <c:v>-646</c:v>
                </c:pt>
                <c:pt idx="7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73-49AE-82E0-1E9B93B3FB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-717</c:v>
                </c:pt>
                <c:pt idx="1">
                  <c:v>-701</c:v>
                </c:pt>
                <c:pt idx="2">
                  <c:v>-700</c:v>
                </c:pt>
                <c:pt idx="3">
                  <c:v>-686</c:v>
                </c:pt>
                <c:pt idx="4">
                  <c:v>-673</c:v>
                </c:pt>
                <c:pt idx="5">
                  <c:v>-647</c:v>
                </c:pt>
                <c:pt idx="6">
                  <c:v>-646</c:v>
                </c:pt>
                <c:pt idx="7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73-49AE-82E0-1E9B93B3FB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-717</c:v>
                </c:pt>
                <c:pt idx="1">
                  <c:v>-701</c:v>
                </c:pt>
                <c:pt idx="2">
                  <c:v>-700</c:v>
                </c:pt>
                <c:pt idx="3">
                  <c:v>-686</c:v>
                </c:pt>
                <c:pt idx="4">
                  <c:v>-673</c:v>
                </c:pt>
                <c:pt idx="5">
                  <c:v>-647</c:v>
                </c:pt>
                <c:pt idx="6">
                  <c:v>-646</c:v>
                </c:pt>
                <c:pt idx="7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73-49AE-82E0-1E9B93B3FB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-717</c:v>
                </c:pt>
                <c:pt idx="1">
                  <c:v>-701</c:v>
                </c:pt>
                <c:pt idx="2">
                  <c:v>-700</c:v>
                </c:pt>
                <c:pt idx="3">
                  <c:v>-686</c:v>
                </c:pt>
                <c:pt idx="4">
                  <c:v>-673</c:v>
                </c:pt>
                <c:pt idx="5">
                  <c:v>-647</c:v>
                </c:pt>
                <c:pt idx="6">
                  <c:v>-646</c:v>
                </c:pt>
                <c:pt idx="7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73-49AE-82E0-1E9B93B3FB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-717</c:v>
                </c:pt>
                <c:pt idx="1">
                  <c:v>-701</c:v>
                </c:pt>
                <c:pt idx="2">
                  <c:v>-700</c:v>
                </c:pt>
                <c:pt idx="3">
                  <c:v>-686</c:v>
                </c:pt>
                <c:pt idx="4">
                  <c:v>-673</c:v>
                </c:pt>
                <c:pt idx="5">
                  <c:v>-647</c:v>
                </c:pt>
                <c:pt idx="6">
                  <c:v>-646</c:v>
                </c:pt>
                <c:pt idx="7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73-49AE-82E0-1E9B93B3FB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-717</c:v>
                </c:pt>
                <c:pt idx="1">
                  <c:v>-701</c:v>
                </c:pt>
                <c:pt idx="2">
                  <c:v>-700</c:v>
                </c:pt>
                <c:pt idx="3">
                  <c:v>-686</c:v>
                </c:pt>
                <c:pt idx="4">
                  <c:v>-673</c:v>
                </c:pt>
                <c:pt idx="5">
                  <c:v>-647</c:v>
                </c:pt>
                <c:pt idx="6">
                  <c:v>-646</c:v>
                </c:pt>
                <c:pt idx="7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0.24331341621825564</c:v>
                </c:pt>
                <c:pt idx="1">
                  <c:v>0.23542095527046181</c:v>
                </c:pt>
                <c:pt idx="2">
                  <c:v>0.2349276764612247</c:v>
                </c:pt>
                <c:pt idx="3">
                  <c:v>0.22802177313190508</c:v>
                </c:pt>
                <c:pt idx="4">
                  <c:v>0.22160914861182257</c:v>
                </c:pt>
                <c:pt idx="5">
                  <c:v>0.20878389957165755</c:v>
                </c:pt>
                <c:pt idx="6">
                  <c:v>0.20829062076242044</c:v>
                </c:pt>
                <c:pt idx="7">
                  <c:v>-0.11036749000475599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73-49AE-82E0-1E9B93B3FB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-717</c:v>
                </c:pt>
                <c:pt idx="1">
                  <c:v>-701</c:v>
                </c:pt>
                <c:pt idx="2">
                  <c:v>-700</c:v>
                </c:pt>
                <c:pt idx="3">
                  <c:v>-686</c:v>
                </c:pt>
                <c:pt idx="4">
                  <c:v>-673</c:v>
                </c:pt>
                <c:pt idx="5">
                  <c:v>-647</c:v>
                </c:pt>
                <c:pt idx="6">
                  <c:v>-646</c:v>
                </c:pt>
                <c:pt idx="7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73-49AE-82E0-1E9B93B3F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350208"/>
        <c:axId val="1"/>
      </c:scatterChart>
      <c:valAx>
        <c:axId val="74835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350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942507-722C-0E22-4CD1-836DC8E66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51</v>
      </c>
      <c r="F1" s="50" t="s">
        <v>48</v>
      </c>
      <c r="G1" s="32">
        <v>6.43262</v>
      </c>
      <c r="H1" s="33">
        <v>-2.2949999999999999</v>
      </c>
      <c r="I1" s="34">
        <v>52529.2</v>
      </c>
      <c r="J1" s="34">
        <v>27.431000000000001</v>
      </c>
      <c r="K1" s="31" t="s">
        <v>49</v>
      </c>
      <c r="L1" s="33"/>
      <c r="M1" s="34">
        <v>52529.2</v>
      </c>
      <c r="N1" s="34">
        <v>27.431000000000001</v>
      </c>
      <c r="O1" s="37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33328</v>
      </c>
      <c r="D4" s="28">
        <v>27.43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52529.2</v>
      </c>
      <c r="D7" s="29" t="s">
        <v>50</v>
      </c>
    </row>
    <row r="8" spans="1:15" x14ac:dyDescent="0.2">
      <c r="A8" t="s">
        <v>3</v>
      </c>
      <c r="C8" s="54">
        <v>27.431000000000001</v>
      </c>
      <c r="D8" s="29" t="s">
        <v>50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-0.11036749000475599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-4.9327880923711524E-4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52529.089632509989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27.430506721190763</v>
      </c>
      <c r="E16" s="14" t="s">
        <v>30</v>
      </c>
      <c r="F16" s="36">
        <f ca="1">NOW()+15018.5+$C$5/24</f>
        <v>60365.688440509257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286.5</v>
      </c>
    </row>
    <row r="18" spans="1:21" ht="14.25" thickTop="1" thickBot="1" x14ac:dyDescent="0.25">
      <c r="A18" s="16" t="s">
        <v>5</v>
      </c>
      <c r="B18" s="10"/>
      <c r="C18" s="19">
        <f ca="1">+C15</f>
        <v>52529.089632509989</v>
      </c>
      <c r="D18" s="20">
        <f ca="1">+C16</f>
        <v>27.430506721190763</v>
      </c>
      <c r="E18" s="14" t="s">
        <v>36</v>
      </c>
      <c r="F18" s="23">
        <f ca="1">ROUND(2*(F16-$C$15)/$C$16,0)/2+F15</f>
        <v>286.5</v>
      </c>
    </row>
    <row r="19" spans="1:21" ht="13.5" thickTop="1" x14ac:dyDescent="0.2">
      <c r="E19" s="14" t="s">
        <v>31</v>
      </c>
      <c r="F19" s="18">
        <f ca="1">+$C$15+$C$16*F18-15018.5-$C$5/24</f>
        <v>45369.825641464478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51" t="s">
        <v>57</v>
      </c>
      <c r="B21" s="53" t="s">
        <v>74</v>
      </c>
      <c r="C21" s="52">
        <v>32863</v>
      </c>
      <c r="D21" s="8"/>
      <c r="E21">
        <f t="shared" ref="E21:E28" si="0">+(C21-C$7)/C$8</f>
        <v>-716.93339652218276</v>
      </c>
      <c r="F21">
        <f t="shared" ref="F21:F28" si="1">ROUND(2*E21,0)/2</f>
        <v>-717</v>
      </c>
      <c r="G21">
        <f t="shared" ref="G21:G28" si="2">+C21-(C$7+F21*C$8)</f>
        <v>1.827000000004773</v>
      </c>
      <c r="H21">
        <f t="shared" ref="H21:H28" si="3">+G21</f>
        <v>1.827000000004773</v>
      </c>
      <c r="O21">
        <f t="shared" ref="O21:O28" ca="1" si="4">+C$11+C$12*$F21</f>
        <v>0.24331341621825564</v>
      </c>
      <c r="Q21" s="2">
        <f t="shared" ref="Q21:Q28" si="5">+C21-15018.5</f>
        <v>17844.5</v>
      </c>
    </row>
    <row r="22" spans="1:21" x14ac:dyDescent="0.2">
      <c r="A22" s="51" t="s">
        <v>57</v>
      </c>
      <c r="B22" s="53" t="s">
        <v>74</v>
      </c>
      <c r="C22" s="52">
        <v>33301</v>
      </c>
      <c r="D22" s="8"/>
      <c r="E22">
        <f t="shared" si="0"/>
        <v>-700.96606029674444</v>
      </c>
      <c r="F22">
        <f t="shared" si="1"/>
        <v>-701</v>
      </c>
      <c r="G22">
        <f t="shared" si="2"/>
        <v>0.93100000000413274</v>
      </c>
      <c r="H22">
        <f t="shared" si="3"/>
        <v>0.93100000000413274</v>
      </c>
      <c r="O22">
        <f t="shared" ca="1" si="4"/>
        <v>0.23542095527046181</v>
      </c>
      <c r="Q22" s="2">
        <f t="shared" si="5"/>
        <v>18282.5</v>
      </c>
    </row>
    <row r="23" spans="1:21" x14ac:dyDescent="0.2">
      <c r="A23" s="51" t="s">
        <v>57</v>
      </c>
      <c r="B23" s="53" t="s">
        <v>74</v>
      </c>
      <c r="C23" s="52">
        <v>33328</v>
      </c>
      <c r="D23" s="8"/>
      <c r="E23">
        <f t="shared" si="0"/>
        <v>-699.98177244723115</v>
      </c>
      <c r="F23">
        <f t="shared" si="1"/>
        <v>-700</v>
      </c>
      <c r="G23">
        <f t="shared" si="2"/>
        <v>0.5</v>
      </c>
      <c r="H23">
        <f t="shared" si="3"/>
        <v>0.5</v>
      </c>
      <c r="O23">
        <f t="shared" ca="1" si="4"/>
        <v>0.2349276764612247</v>
      </c>
      <c r="Q23" s="2">
        <f t="shared" si="5"/>
        <v>18309.5</v>
      </c>
    </row>
    <row r="24" spans="1:21" x14ac:dyDescent="0.2">
      <c r="A24" s="51" t="s">
        <v>57</v>
      </c>
      <c r="B24" s="53" t="s">
        <v>74</v>
      </c>
      <c r="C24" s="52">
        <v>33709</v>
      </c>
      <c r="D24" s="8"/>
      <c r="E24">
        <f t="shared" si="0"/>
        <v>-686.09237723743195</v>
      </c>
      <c r="F24">
        <f t="shared" si="1"/>
        <v>-686</v>
      </c>
      <c r="G24">
        <f t="shared" si="2"/>
        <v>-2.5339999999996508</v>
      </c>
      <c r="H24">
        <f t="shared" si="3"/>
        <v>-2.5339999999996508</v>
      </c>
      <c r="O24">
        <f t="shared" ca="1" si="4"/>
        <v>0.22802177313190508</v>
      </c>
      <c r="Q24" s="2">
        <f t="shared" si="5"/>
        <v>18690.5</v>
      </c>
    </row>
    <row r="25" spans="1:21" x14ac:dyDescent="0.2">
      <c r="A25" s="51" t="s">
        <v>57</v>
      </c>
      <c r="B25" s="53" t="s">
        <v>74</v>
      </c>
      <c r="C25" s="52">
        <v>34069</v>
      </c>
      <c r="D25" s="8"/>
      <c r="E25">
        <f t="shared" si="0"/>
        <v>-672.96853924392099</v>
      </c>
      <c r="F25">
        <f t="shared" si="1"/>
        <v>-673</v>
      </c>
      <c r="G25">
        <f t="shared" si="2"/>
        <v>0.86300000000483124</v>
      </c>
      <c r="H25">
        <f t="shared" si="3"/>
        <v>0.86300000000483124</v>
      </c>
      <c r="O25">
        <f t="shared" ca="1" si="4"/>
        <v>0.22160914861182257</v>
      </c>
      <c r="Q25" s="2">
        <f t="shared" si="5"/>
        <v>19050.5</v>
      </c>
    </row>
    <row r="26" spans="1:21" x14ac:dyDescent="0.2">
      <c r="A26" s="51" t="s">
        <v>57</v>
      </c>
      <c r="B26" s="53" t="s">
        <v>74</v>
      </c>
      <c r="C26" s="52">
        <v>34781</v>
      </c>
      <c r="D26" s="8"/>
      <c r="E26">
        <f t="shared" si="0"/>
        <v>-647.01250410119928</v>
      </c>
      <c r="F26">
        <f t="shared" si="1"/>
        <v>-647</v>
      </c>
      <c r="G26">
        <f t="shared" si="2"/>
        <v>-0.34299999999348074</v>
      </c>
      <c r="H26">
        <f t="shared" si="3"/>
        <v>-0.34299999999348074</v>
      </c>
      <c r="O26">
        <f t="shared" ca="1" si="4"/>
        <v>0.20878389957165755</v>
      </c>
      <c r="Q26" s="2">
        <f t="shared" si="5"/>
        <v>19762.5</v>
      </c>
    </row>
    <row r="27" spans="1:21" x14ac:dyDescent="0.2">
      <c r="A27" s="51" t="s">
        <v>57</v>
      </c>
      <c r="B27" s="53" t="s">
        <v>74</v>
      </c>
      <c r="C27" s="52">
        <v>34809</v>
      </c>
      <c r="D27" s="8"/>
      <c r="E27">
        <f t="shared" si="0"/>
        <v>-645.99176114614841</v>
      </c>
      <c r="F27">
        <f t="shared" si="1"/>
        <v>-646</v>
      </c>
      <c r="G27">
        <f t="shared" si="2"/>
        <v>0.22600000000238651</v>
      </c>
      <c r="H27">
        <f t="shared" si="3"/>
        <v>0.22600000000238651</v>
      </c>
      <c r="O27">
        <f t="shared" ca="1" si="4"/>
        <v>0.20829062076242044</v>
      </c>
      <c r="Q27" s="2">
        <f t="shared" si="5"/>
        <v>19790.5</v>
      </c>
    </row>
    <row r="28" spans="1:21" x14ac:dyDescent="0.2">
      <c r="A28" t="s">
        <v>50</v>
      </c>
      <c r="C28" s="8">
        <v>52529.2</v>
      </c>
      <c r="D28" s="8" t="s">
        <v>13</v>
      </c>
      <c r="E28">
        <f t="shared" si="0"/>
        <v>0</v>
      </c>
      <c r="F28">
        <f t="shared" si="1"/>
        <v>0</v>
      </c>
      <c r="G28">
        <f t="shared" si="2"/>
        <v>0</v>
      </c>
      <c r="H28">
        <f t="shared" si="3"/>
        <v>0</v>
      </c>
      <c r="O28">
        <f t="shared" ca="1" si="4"/>
        <v>-0.11036749000475599</v>
      </c>
      <c r="Q28" s="2">
        <f t="shared" si="5"/>
        <v>37510.699999999997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0"/>
  <sheetViews>
    <sheetView workbookViewId="0">
      <selection activeCell="A11" sqref="A11:C17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17" si="0">P11</f>
        <v> AHSB 7.7.356 </v>
      </c>
      <c r="B11" s="3" t="str">
        <f t="shared" ref="B11:B17" si="1">IF(H11=INT(H11),"I","II")</f>
        <v>I</v>
      </c>
      <c r="C11" s="8">
        <f t="shared" ref="C11:C17" si="2">1*G11</f>
        <v>32863</v>
      </c>
      <c r="D11" s="10" t="str">
        <f t="shared" ref="D11:D17" si="3">VLOOKUP(F11,I$1:J$5,2,FALSE)</f>
        <v>vis</v>
      </c>
      <c r="E11" s="46">
        <f>VLOOKUP(C11,Active!C$21:E$973,3,FALSE)</f>
        <v>-716.93339652218276</v>
      </c>
      <c r="F11" s="3" t="s">
        <v>47</v>
      </c>
      <c r="G11" s="10" t="str">
        <f t="shared" ref="G11:G17" si="4">MID(I11,3,LEN(I11)-3)</f>
        <v>32863</v>
      </c>
      <c r="H11" s="8">
        <f t="shared" ref="H11:H17" si="5">1*K11</f>
        <v>-17</v>
      </c>
      <c r="I11" s="47" t="s">
        <v>52</v>
      </c>
      <c r="J11" s="48" t="s">
        <v>53</v>
      </c>
      <c r="K11" s="47">
        <v>-17</v>
      </c>
      <c r="L11" s="47" t="s">
        <v>54</v>
      </c>
      <c r="M11" s="48" t="s">
        <v>55</v>
      </c>
      <c r="N11" s="48"/>
      <c r="O11" s="49" t="s">
        <v>56</v>
      </c>
      <c r="P11" s="49" t="s">
        <v>57</v>
      </c>
    </row>
    <row r="12" spans="1:16" ht="12.75" customHeight="1" thickBot="1" x14ac:dyDescent="0.25">
      <c r="A12" s="8" t="str">
        <f t="shared" si="0"/>
        <v> AHSB 7.7.356 </v>
      </c>
      <c r="B12" s="3" t="str">
        <f t="shared" si="1"/>
        <v>I</v>
      </c>
      <c r="C12" s="8">
        <f t="shared" si="2"/>
        <v>33301</v>
      </c>
      <c r="D12" s="10" t="str">
        <f t="shared" si="3"/>
        <v>vis</v>
      </c>
      <c r="E12" s="46">
        <f>VLOOKUP(C12,Active!C$21:E$973,3,FALSE)</f>
        <v>-700.96606029674444</v>
      </c>
      <c r="F12" s="3" t="s">
        <v>47</v>
      </c>
      <c r="G12" s="10" t="str">
        <f t="shared" si="4"/>
        <v>33301</v>
      </c>
      <c r="H12" s="8">
        <f t="shared" si="5"/>
        <v>-1</v>
      </c>
      <c r="I12" s="47" t="s">
        <v>58</v>
      </c>
      <c r="J12" s="48" t="s">
        <v>59</v>
      </c>
      <c r="K12" s="47">
        <v>-1</v>
      </c>
      <c r="L12" s="47" t="s">
        <v>60</v>
      </c>
      <c r="M12" s="48" t="s">
        <v>55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AHSB 7.7.356 </v>
      </c>
      <c r="B13" s="3" t="str">
        <f t="shared" si="1"/>
        <v>I</v>
      </c>
      <c r="C13" s="8">
        <f t="shared" si="2"/>
        <v>33328</v>
      </c>
      <c r="D13" s="10" t="str">
        <f t="shared" si="3"/>
        <v>vis</v>
      </c>
      <c r="E13" s="46">
        <f>VLOOKUP(C13,Active!C$21:E$973,3,FALSE)</f>
        <v>-699.98177244723115</v>
      </c>
      <c r="F13" s="3" t="s">
        <v>47</v>
      </c>
      <c r="G13" s="10" t="str">
        <f t="shared" si="4"/>
        <v>33328</v>
      </c>
      <c r="H13" s="8">
        <f t="shared" si="5"/>
        <v>0</v>
      </c>
      <c r="I13" s="47" t="s">
        <v>61</v>
      </c>
      <c r="J13" s="48" t="s">
        <v>62</v>
      </c>
      <c r="K13" s="47">
        <v>0</v>
      </c>
      <c r="L13" s="47" t="s">
        <v>60</v>
      </c>
      <c r="M13" s="48" t="s">
        <v>55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AHSB 7.7.356 </v>
      </c>
      <c r="B14" s="3" t="str">
        <f t="shared" si="1"/>
        <v>I</v>
      </c>
      <c r="C14" s="8">
        <f t="shared" si="2"/>
        <v>33709</v>
      </c>
      <c r="D14" s="10" t="str">
        <f t="shared" si="3"/>
        <v>vis</v>
      </c>
      <c r="E14" s="46">
        <f>VLOOKUP(C14,Active!C$21:E$973,3,FALSE)</f>
        <v>-686.09237723743195</v>
      </c>
      <c r="F14" s="3" t="s">
        <v>47</v>
      </c>
      <c r="G14" s="10" t="str">
        <f t="shared" si="4"/>
        <v>33709</v>
      </c>
      <c r="H14" s="8">
        <f t="shared" si="5"/>
        <v>14</v>
      </c>
      <c r="I14" s="47" t="s">
        <v>63</v>
      </c>
      <c r="J14" s="48" t="s">
        <v>64</v>
      </c>
      <c r="K14" s="47">
        <v>14</v>
      </c>
      <c r="L14" s="47" t="s">
        <v>65</v>
      </c>
      <c r="M14" s="48" t="s">
        <v>55</v>
      </c>
      <c r="N14" s="48"/>
      <c r="O14" s="49" t="s">
        <v>56</v>
      </c>
      <c r="P14" s="49" t="s">
        <v>57</v>
      </c>
    </row>
    <row r="15" spans="1:16" ht="12.75" customHeight="1" thickBot="1" x14ac:dyDescent="0.25">
      <c r="A15" s="8" t="str">
        <f t="shared" si="0"/>
        <v> AHSB 7.7.356 </v>
      </c>
      <c r="B15" s="3" t="str">
        <f t="shared" si="1"/>
        <v>I</v>
      </c>
      <c r="C15" s="8">
        <f t="shared" si="2"/>
        <v>34069</v>
      </c>
      <c r="D15" s="10" t="str">
        <f t="shared" si="3"/>
        <v>vis</v>
      </c>
      <c r="E15" s="46">
        <f>VLOOKUP(C15,Active!C$21:E$973,3,FALSE)</f>
        <v>-672.96853924392099</v>
      </c>
      <c r="F15" s="3" t="s">
        <v>47</v>
      </c>
      <c r="G15" s="10" t="str">
        <f t="shared" si="4"/>
        <v>34069</v>
      </c>
      <c r="H15" s="8">
        <f t="shared" si="5"/>
        <v>27</v>
      </c>
      <c r="I15" s="47" t="s">
        <v>66</v>
      </c>
      <c r="J15" s="48" t="s">
        <v>67</v>
      </c>
      <c r="K15" s="47">
        <v>27</v>
      </c>
      <c r="L15" s="47" t="s">
        <v>60</v>
      </c>
      <c r="M15" s="48" t="s">
        <v>55</v>
      </c>
      <c r="N15" s="48"/>
      <c r="O15" s="49" t="s">
        <v>56</v>
      </c>
      <c r="P15" s="49" t="s">
        <v>57</v>
      </c>
    </row>
    <row r="16" spans="1:16" ht="12.75" customHeight="1" thickBot="1" x14ac:dyDescent="0.25">
      <c r="A16" s="8" t="str">
        <f t="shared" si="0"/>
        <v> AHSB 7.7.356 </v>
      </c>
      <c r="B16" s="3" t="str">
        <f t="shared" si="1"/>
        <v>I</v>
      </c>
      <c r="C16" s="8">
        <f t="shared" si="2"/>
        <v>34781</v>
      </c>
      <c r="D16" s="10" t="str">
        <f t="shared" si="3"/>
        <v>vis</v>
      </c>
      <c r="E16" s="46">
        <f>VLOOKUP(C16,Active!C$21:E$973,3,FALSE)</f>
        <v>-647.01250410119928</v>
      </c>
      <c r="F16" s="3" t="s">
        <v>47</v>
      </c>
      <c r="G16" s="10" t="str">
        <f t="shared" si="4"/>
        <v>34781</v>
      </c>
      <c r="H16" s="8">
        <f t="shared" si="5"/>
        <v>53</v>
      </c>
      <c r="I16" s="47" t="s">
        <v>68</v>
      </c>
      <c r="J16" s="48" t="s">
        <v>69</v>
      </c>
      <c r="K16" s="47">
        <v>53</v>
      </c>
      <c r="L16" s="47" t="s">
        <v>70</v>
      </c>
      <c r="M16" s="48" t="s">
        <v>55</v>
      </c>
      <c r="N16" s="48"/>
      <c r="O16" s="49" t="s">
        <v>56</v>
      </c>
      <c r="P16" s="49" t="s">
        <v>57</v>
      </c>
    </row>
    <row r="17" spans="1:16" ht="12.75" customHeight="1" thickBot="1" x14ac:dyDescent="0.25">
      <c r="A17" s="8" t="str">
        <f t="shared" si="0"/>
        <v> AHSB 7.7.356 </v>
      </c>
      <c r="B17" s="3" t="str">
        <f t="shared" si="1"/>
        <v>I</v>
      </c>
      <c r="C17" s="8">
        <f t="shared" si="2"/>
        <v>34809</v>
      </c>
      <c r="D17" s="10" t="str">
        <f t="shared" si="3"/>
        <v>vis</v>
      </c>
      <c r="E17" s="46">
        <f>VLOOKUP(C17,Active!C$21:E$973,3,FALSE)</f>
        <v>-645.99176114614841</v>
      </c>
      <c r="F17" s="3" t="s">
        <v>47</v>
      </c>
      <c r="G17" s="10" t="str">
        <f t="shared" si="4"/>
        <v>34809</v>
      </c>
      <c r="H17" s="8">
        <f t="shared" si="5"/>
        <v>54</v>
      </c>
      <c r="I17" s="47" t="s">
        <v>71</v>
      </c>
      <c r="J17" s="48" t="s">
        <v>72</v>
      </c>
      <c r="K17" s="47">
        <v>54</v>
      </c>
      <c r="L17" s="47" t="s">
        <v>73</v>
      </c>
      <c r="M17" s="48" t="s">
        <v>55</v>
      </c>
      <c r="N17" s="48"/>
      <c r="O17" s="49" t="s">
        <v>56</v>
      </c>
      <c r="P17" s="49" t="s">
        <v>57</v>
      </c>
    </row>
    <row r="18" spans="1:16" x14ac:dyDescent="0.2">
      <c r="B18" s="3"/>
      <c r="F18" s="3"/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2024-02-25T03:31:21Z</dcterms:modified>
</cp:coreProperties>
</file>