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72A5500-7EB4-4BDD-B2B5-248B64A3FF0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1" i="1"/>
  <c r="Q23" i="1"/>
  <c r="C7" i="1"/>
  <c r="E22" i="1"/>
  <c r="F22" i="1" s="1"/>
  <c r="G22" i="1" s="1"/>
  <c r="I22" i="1" s="1"/>
  <c r="C8" i="1"/>
  <c r="C21" i="1"/>
  <c r="E21" i="1" s="1"/>
  <c r="F21" i="1" s="1"/>
  <c r="G11" i="1"/>
  <c r="E14" i="1"/>
  <c r="E23" i="1"/>
  <c r="F23" i="1"/>
  <c r="G23" i="1" s="1"/>
  <c r="I23" i="1" s="1"/>
  <c r="C17" i="1" l="1"/>
  <c r="Q21" i="1"/>
  <c r="G21" i="1"/>
  <c r="E15" i="1"/>
  <c r="C11" i="1"/>
  <c r="C12" i="1"/>
  <c r="C16" i="1" l="1"/>
  <c r="D18" i="1" s="1"/>
  <c r="O21" i="1"/>
  <c r="O22" i="1"/>
  <c r="C15" i="1"/>
  <c r="C18" i="1" s="1"/>
  <c r="O23" i="1"/>
  <c r="H21" i="1"/>
  <c r="E16" i="1" l="1"/>
  <c r="E17" i="1" s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<sst xmlns="http://schemas.openxmlformats.org/spreadsheetml/2006/main" count="49" uniqueCount="47">
  <si>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</si>
  <si>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</si>
  <si>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</si>
  <si>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</si>
  <si>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</si>
  <si>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</si>
  <si>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</si>
  <si>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</si>
  <si>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</si>
  <si>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</si>
  <si>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</si>
  <si>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</si>
  <si>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</si>
  <si>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</si>
  <si>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</si>
  <si>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</si>
  <si>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</si>
  <si>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</si>
  <si>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</si>
  <si>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</si>
  <si>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</si>
  <si>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</si>
  <si>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</si>
  <si>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</si>
  <si>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</si>
  <si>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</si>
  <si>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</si>
  <si>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</si>
  <si>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</si>
  <si>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</si>
  <si>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</si>
  <si>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</si>
  <si>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</si>
  <si>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</si>
  <si>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</si>
  <si>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</si>
  <si>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</si>
  <si>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</si>
  <si>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</si>
  <si>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</si>
  <si>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EA</t>
  </si>
  <si>
    <t>IBVS 5960</t>
  </si>
  <si>
    <t>I</t>
  </si>
  <si>
    <t>GCVS</t>
  </si>
  <si>
    <t>IBVS 5918</t>
  </si>
  <si>
    <t>V0507 Mon / GSC 0148-0804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</si>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</sst>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V0507 Mon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18602</c:v>
                </c:pt>
                <c:pt idx="2">
                  <c:v>19254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8C-42BE-A158-66A1B16B48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18602</c:v>
                </c:pt>
                <c:pt idx="2">
                  <c:v>19254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-4.0726600003836211E-2</c:v>
                </c:pt>
                <c:pt idx="2">
                  <c:v>-3.9518199992016889E-2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8C-42BE-A158-66A1B16B48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18602</c:v>
                </c:pt>
                <c:pt idx="2">
                  <c:v>19254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8C-42BE-A158-66A1B16B48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18602</c:v>
                </c:pt>
                <c:pt idx="2">
                  <c:v>19254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8C-42BE-A158-66A1B16B48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18602</c:v>
                </c:pt>
                <c:pt idx="2">
                  <c:v>19254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8C-42BE-A158-66A1B16B48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18602</c:v>
                </c:pt>
                <c:pt idx="2">
                  <c:v>19254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8C-42BE-A158-66A1B16B48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18602</c:v>
                </c:pt>
                <c:pt idx="2">
                  <c:v>19254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8C-42BE-A158-66A1B16B48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18602</c:v>
                </c:pt>
                <c:pt idx="2">
                  <c:v>19254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-4.4576399482337131E-5</c:v>
                </c:pt>
                <c:pt idx="1">
                  <c:v>-3.9410228844889886E-2</c:v>
                </c:pt>
                <c:pt idx="2">
                  <c:v>-4.0789994751480874E-2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8C-42BE-A158-66A1B16B4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227568"/>
        <c:axId val="1"/>
      </c:scatterChart>
      <c:valAx>
        <c:axId val="80422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22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4EF2E5-6F23-0B4F-C17C-9A8DB5EBE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25</v>
      </c>
      <c r="B2" s="29" t="s">
        <v>40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34769.46</v>
      </c>
      <c r="D4" s="9">
        <v>1.0790233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34769.46</v>
      </c>
    </row>
    <row r="8" spans="1:7" x14ac:dyDescent="0.2">
      <c r="A8" t="s">
        <v>3</v>
      </c>
      <c r="C8">
        <f>+D4</f>
        <v>1.0790233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-4.4576399482337131E-5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-2.11620537820705E-6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60365.690500578705</v>
      </c>
    </row>
    <row r="15" spans="1:7" x14ac:dyDescent="0.2">
      <c r="A15" s="14" t="s">
        <v>18</v>
      </c>
      <c r="B15" s="12"/>
      <c r="C15" s="15">
        <f ca="1">(C7+C11)+(C8+C12)*INT(MAX(F21:F3533))</f>
        <v>55544.933828205249</v>
      </c>
      <c r="D15" s="16" t="s">
        <v>38</v>
      </c>
      <c r="E15" s="17">
        <f ca="1">ROUND(2*(E14-$C$7)/$C$8,0)/2+E13</f>
        <v>23722.5</v>
      </c>
    </row>
    <row r="16" spans="1:7" x14ac:dyDescent="0.2">
      <c r="A16" s="18" t="s">
        <v>4</v>
      </c>
      <c r="B16" s="12"/>
      <c r="C16" s="19">
        <f ca="1">+C8+C12</f>
        <v>1.0790211837946218</v>
      </c>
      <c r="D16" s="16" t="s">
        <v>39</v>
      </c>
      <c r="E16" s="26">
        <f ca="1">ROUND(2*(E14-$C$15)/$C$16,0)/2+E13</f>
        <v>4468.5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D17" s="16" t="s">
        <v>34</v>
      </c>
      <c r="E17" s="20">
        <f ca="1">+$C$15+$C$16*E16-15018.5-$C$9/24</f>
        <v>45348.435821324849</v>
      </c>
    </row>
    <row r="18" spans="1:17" ht="14.25" thickTop="1" thickBot="1" x14ac:dyDescent="0.25">
      <c r="A18" s="18" t="s">
        <v>5</v>
      </c>
      <c r="B18" s="12"/>
      <c r="C18" s="21">
        <f ca="1">+C15</f>
        <v>55544.933828205249</v>
      </c>
      <c r="D18" s="22">
        <f ca="1">+C16</f>
        <v>1.0790211837946218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46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34769.46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-4.4576399482337131E-5</v>
      </c>
      <c r="Q21" s="2">
        <f>+C21-15018.5</f>
        <v>19750.96</v>
      </c>
    </row>
    <row r="22" spans="1:17" x14ac:dyDescent="0.2">
      <c r="A22" s="33" t="s">
        <v>44</v>
      </c>
      <c r="B22" s="34" t="s">
        <v>42</v>
      </c>
      <c r="C22" s="33">
        <v>54841.4107</v>
      </c>
      <c r="D22" s="35">
        <v>1.9E-3</v>
      </c>
      <c r="E22">
        <f>+(C22-C$7)/C$8</f>
        <v>18601.962256051374</v>
      </c>
      <c r="F22">
        <f>ROUND(2*E22,0)/2</f>
        <v>18602</v>
      </c>
      <c r="G22">
        <f>+C22-(C$7+F22*C$8)</f>
        <v>-4.0726600003836211E-2</v>
      </c>
      <c r="I22">
        <f>+G22</f>
        <v>-4.0726600003836211E-2</v>
      </c>
      <c r="O22">
        <f ca="1">+C$11+C$12*$F22</f>
        <v>-3.9410228844889886E-2</v>
      </c>
      <c r="Q22" s="2">
        <f>+C22-15018.5</f>
        <v>39822.9107</v>
      </c>
    </row>
    <row r="23" spans="1:17" x14ac:dyDescent="0.2">
      <c r="A23" s="30" t="s">
        <v>41</v>
      </c>
      <c r="B23" s="31" t="s">
        <v>42</v>
      </c>
      <c r="C23" s="32">
        <v>55544.935100000002</v>
      </c>
      <c r="D23" s="32">
        <v>5.9999999999999995E-4</v>
      </c>
      <c r="E23">
        <f>+(C23-C$7)/C$8</f>
        <v>19253.963375953052</v>
      </c>
      <c r="F23">
        <f>ROUND(2*E23,0)/2</f>
        <v>19254</v>
      </c>
      <c r="G23">
        <f>+C23-(C$7+F23*C$8)</f>
        <v>-3.9518199992016889E-2</v>
      </c>
      <c r="I23">
        <f>+G23</f>
        <v>-3.9518199992016889E-2</v>
      </c>
      <c r="O23">
        <f ca="1">+C$11+C$12*$F23</f>
        <v>-4.0789994751480874E-2</v>
      </c>
      <c r="Q23" s="2">
        <f>+C23-15018.5</f>
        <v>40526.435100000002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Q26">
    <sortCondition ref="C21:C26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2024-02-25T03:34:19Z</dcterms:modified>
</cp:coreProperties>
</file>