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4 updates active file\"/>
    </mc:Choice>
  </mc:AlternateContent>
  <xr:revisionPtr revIDLastSave="0" documentId="13_ncr:1_{6FB221DD-0D28-4C8E-999D-150F2082F4D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5" r:id="rId1"/>
    <sheet name="BAV" sheetId="6" r:id="rId2"/>
    <sheet name="A (old)" sheetId="1" r:id="rId3"/>
    <sheet name="B" sheetId="2" r:id="rId4"/>
    <sheet name="B (2)" sheetId="4" r:id="rId5"/>
    <sheet name="C" sheetId="3" r:id="rId6"/>
  </sheets>
  <calcPr calcId="181029"/>
</workbook>
</file>

<file path=xl/calcChain.xml><?xml version="1.0" encoding="utf-8"?>
<calcChain xmlns="http://schemas.openxmlformats.org/spreadsheetml/2006/main">
  <c r="E47" i="5" l="1"/>
  <c r="F47" i="5"/>
  <c r="E36" i="5"/>
  <c r="F36" i="5"/>
  <c r="E37" i="5"/>
  <c r="F37" i="5"/>
  <c r="D9" i="5"/>
  <c r="C9" i="5"/>
  <c r="Q21" i="5"/>
  <c r="Q22" i="5"/>
  <c r="Q23" i="5"/>
  <c r="Q25" i="5"/>
  <c r="Q26" i="5"/>
  <c r="Q27" i="5"/>
  <c r="Q42" i="5"/>
  <c r="Q47" i="5"/>
  <c r="G29" i="6"/>
  <c r="C29" i="6"/>
  <c r="G28" i="6"/>
  <c r="C28" i="6"/>
  <c r="G37" i="6"/>
  <c r="C37" i="6"/>
  <c r="E37" i="6"/>
  <c r="G27" i="6"/>
  <c r="C27" i="6"/>
  <c r="G26" i="6"/>
  <c r="C26" i="6"/>
  <c r="G25" i="6"/>
  <c r="C25" i="6"/>
  <c r="G24" i="6"/>
  <c r="C24" i="6"/>
  <c r="G36" i="6"/>
  <c r="C36" i="6"/>
  <c r="G23" i="6"/>
  <c r="C23" i="6"/>
  <c r="G22" i="6"/>
  <c r="C22" i="6"/>
  <c r="G21" i="6"/>
  <c r="C21" i="6"/>
  <c r="G20" i="6"/>
  <c r="C20" i="6"/>
  <c r="G19" i="6"/>
  <c r="C19" i="6"/>
  <c r="E19" i="6"/>
  <c r="G18" i="6"/>
  <c r="C18" i="6"/>
  <c r="G17" i="6"/>
  <c r="C17" i="6"/>
  <c r="G16" i="6"/>
  <c r="C16" i="6"/>
  <c r="G15" i="6"/>
  <c r="C15" i="6"/>
  <c r="G14" i="6"/>
  <c r="C14" i="6"/>
  <c r="G13" i="6"/>
  <c r="C13" i="6"/>
  <c r="G12" i="6"/>
  <c r="C12" i="6"/>
  <c r="G11" i="6"/>
  <c r="C11" i="6"/>
  <c r="G35" i="6"/>
  <c r="C35" i="6"/>
  <c r="G34" i="6"/>
  <c r="C34" i="6"/>
  <c r="G33" i="6"/>
  <c r="C33" i="6"/>
  <c r="G32" i="6"/>
  <c r="C32" i="6"/>
  <c r="E32" i="6"/>
  <c r="G31" i="6"/>
  <c r="C31" i="6"/>
  <c r="G30" i="6"/>
  <c r="C30" i="6"/>
  <c r="H29" i="6"/>
  <c r="D29" i="6"/>
  <c r="B29" i="6"/>
  <c r="A29" i="6"/>
  <c r="H28" i="6"/>
  <c r="B28" i="6"/>
  <c r="D28" i="6"/>
  <c r="A28" i="6"/>
  <c r="H37" i="6"/>
  <c r="D37" i="6"/>
  <c r="B37" i="6"/>
  <c r="A37" i="6"/>
  <c r="H27" i="6"/>
  <c r="B27" i="6"/>
  <c r="D27" i="6"/>
  <c r="A27" i="6"/>
  <c r="H26" i="6"/>
  <c r="D26" i="6"/>
  <c r="B26" i="6"/>
  <c r="A26" i="6"/>
  <c r="H25" i="6"/>
  <c r="B25" i="6"/>
  <c r="D25" i="6"/>
  <c r="A25" i="6"/>
  <c r="H24" i="6"/>
  <c r="D24" i="6"/>
  <c r="B24" i="6"/>
  <c r="A24" i="6"/>
  <c r="H36" i="6"/>
  <c r="B36" i="6"/>
  <c r="D36" i="6"/>
  <c r="A36" i="6"/>
  <c r="H23" i="6"/>
  <c r="D23" i="6"/>
  <c r="B23" i="6"/>
  <c r="A23" i="6"/>
  <c r="H22" i="6"/>
  <c r="B22" i="6"/>
  <c r="D22" i="6"/>
  <c r="A22" i="6"/>
  <c r="H21" i="6"/>
  <c r="D21" i="6"/>
  <c r="B21" i="6"/>
  <c r="A21" i="6"/>
  <c r="H20" i="6"/>
  <c r="B20" i="6"/>
  <c r="D20" i="6"/>
  <c r="A20" i="6"/>
  <c r="H19" i="6"/>
  <c r="D19" i="6"/>
  <c r="B19" i="6"/>
  <c r="A19" i="6"/>
  <c r="H18" i="6"/>
  <c r="B18" i="6"/>
  <c r="D18" i="6"/>
  <c r="A18" i="6"/>
  <c r="H17" i="6"/>
  <c r="D17" i="6"/>
  <c r="B17" i="6"/>
  <c r="A17" i="6"/>
  <c r="H16" i="6"/>
  <c r="B16" i="6"/>
  <c r="D16" i="6"/>
  <c r="A16" i="6"/>
  <c r="H15" i="6"/>
  <c r="D15" i="6"/>
  <c r="B15" i="6"/>
  <c r="A15" i="6"/>
  <c r="H14" i="6"/>
  <c r="B14" i="6"/>
  <c r="D14" i="6"/>
  <c r="A14" i="6"/>
  <c r="H13" i="6"/>
  <c r="D13" i="6"/>
  <c r="B13" i="6"/>
  <c r="A13" i="6"/>
  <c r="H12" i="6"/>
  <c r="B12" i="6"/>
  <c r="D12" i="6"/>
  <c r="A12" i="6"/>
  <c r="H11" i="6"/>
  <c r="D11" i="6"/>
  <c r="B11" i="6"/>
  <c r="A11" i="6"/>
  <c r="H35" i="6"/>
  <c r="B35" i="6"/>
  <c r="D35" i="6"/>
  <c r="A35" i="6"/>
  <c r="H34" i="6"/>
  <c r="D34" i="6"/>
  <c r="B34" i="6"/>
  <c r="A34" i="6"/>
  <c r="H33" i="6"/>
  <c r="B33" i="6"/>
  <c r="D33" i="6"/>
  <c r="A33" i="6"/>
  <c r="H32" i="6"/>
  <c r="D32" i="6"/>
  <c r="B32" i="6"/>
  <c r="A32" i="6"/>
  <c r="H31" i="6"/>
  <c r="B31" i="6"/>
  <c r="D31" i="6"/>
  <c r="A31" i="6"/>
  <c r="H30" i="6"/>
  <c r="D30" i="6"/>
  <c r="B30" i="6"/>
  <c r="A30" i="6"/>
  <c r="Q49" i="5"/>
  <c r="Q48" i="5"/>
  <c r="Q44" i="5"/>
  <c r="Q45" i="5"/>
  <c r="Q46" i="5"/>
  <c r="E24" i="5"/>
  <c r="F24" i="5"/>
  <c r="F16" i="5"/>
  <c r="F17" i="5" s="1"/>
  <c r="C17" i="5"/>
  <c r="Q43" i="5"/>
  <c r="Q40" i="5"/>
  <c r="Q41" i="5"/>
  <c r="C7" i="5"/>
  <c r="E23" i="5"/>
  <c r="F23" i="5"/>
  <c r="Q24" i="5"/>
  <c r="Q28" i="5"/>
  <c r="Q29" i="5"/>
  <c r="Q30" i="5"/>
  <c r="Q31" i="5"/>
  <c r="Q32" i="5"/>
  <c r="Q33" i="5"/>
  <c r="Q34" i="5"/>
  <c r="Q35" i="5"/>
  <c r="Q36" i="5"/>
  <c r="Q37" i="5"/>
  <c r="Q38" i="5"/>
  <c r="Q39" i="5"/>
  <c r="E22" i="4"/>
  <c r="F22" i="4"/>
  <c r="G22" i="4"/>
  <c r="E23" i="4"/>
  <c r="F23" i="4"/>
  <c r="G23" i="4"/>
  <c r="I23" i="4"/>
  <c r="E27" i="4"/>
  <c r="F27" i="4"/>
  <c r="E28" i="4"/>
  <c r="F28" i="4"/>
  <c r="E29" i="4"/>
  <c r="F29" i="4"/>
  <c r="G29" i="4"/>
  <c r="N29" i="4"/>
  <c r="E30" i="4"/>
  <c r="F30" i="4"/>
  <c r="G30" i="4"/>
  <c r="I30" i="4"/>
  <c r="E31" i="4"/>
  <c r="F31" i="4"/>
  <c r="G31" i="4"/>
  <c r="K31" i="4"/>
  <c r="E21" i="4"/>
  <c r="F21" i="4"/>
  <c r="E32" i="4"/>
  <c r="F32" i="4"/>
  <c r="Q33" i="4"/>
  <c r="C7" i="3"/>
  <c r="G22" i="3"/>
  <c r="I22" i="3"/>
  <c r="C18" i="3"/>
  <c r="C19" i="3"/>
  <c r="Q21" i="3"/>
  <c r="E22" i="3"/>
  <c r="F22" i="3"/>
  <c r="Q22" i="3"/>
  <c r="E23" i="3"/>
  <c r="F23" i="3"/>
  <c r="G23" i="3"/>
  <c r="I23" i="3"/>
  <c r="Q23" i="3"/>
  <c r="Q24" i="3"/>
  <c r="Q25" i="3"/>
  <c r="E26" i="3"/>
  <c r="F26" i="3"/>
  <c r="Q26" i="3"/>
  <c r="E27" i="3"/>
  <c r="F27" i="3"/>
  <c r="G27" i="3"/>
  <c r="J27" i="3"/>
  <c r="Q27" i="3"/>
  <c r="Q28" i="3"/>
  <c r="Q29" i="3"/>
  <c r="E30" i="3"/>
  <c r="F30" i="3"/>
  <c r="Q30" i="3"/>
  <c r="E31" i="3"/>
  <c r="F31" i="3"/>
  <c r="Q31" i="3"/>
  <c r="C7" i="4"/>
  <c r="E25" i="4"/>
  <c r="F25" i="4"/>
  <c r="G25" i="4"/>
  <c r="I25" i="4"/>
  <c r="C19" i="4"/>
  <c r="Q21" i="4"/>
  <c r="Q22" i="4"/>
  <c r="Q23" i="4"/>
  <c r="Q24" i="4"/>
  <c r="Q25" i="4"/>
  <c r="Q26" i="4"/>
  <c r="Q27" i="4"/>
  <c r="Q28" i="4"/>
  <c r="Q29" i="4"/>
  <c r="Q30" i="4"/>
  <c r="Q31" i="4"/>
  <c r="Q32" i="4"/>
  <c r="C7" i="2"/>
  <c r="C18" i="2"/>
  <c r="C19" i="2"/>
  <c r="Q21" i="2"/>
  <c r="E22" i="2"/>
  <c r="F22" i="2"/>
  <c r="G22" i="2"/>
  <c r="I22" i="2"/>
  <c r="Q22" i="2"/>
  <c r="Q23" i="2"/>
  <c r="Q24" i="2"/>
  <c r="Q25" i="2"/>
  <c r="Q26" i="2"/>
  <c r="Q27" i="2"/>
  <c r="E28" i="2"/>
  <c r="F28" i="2"/>
  <c r="Q28" i="2"/>
  <c r="Q29" i="2"/>
  <c r="E30" i="2"/>
  <c r="F30" i="2"/>
  <c r="G30" i="2"/>
  <c r="I30" i="2"/>
  <c r="Q30" i="2"/>
  <c r="Q31" i="2"/>
  <c r="C7" i="1"/>
  <c r="C8" i="1"/>
  <c r="S15" i="1"/>
  <c r="S16" i="1"/>
  <c r="S17" i="1"/>
  <c r="C18" i="1"/>
  <c r="C19" i="1"/>
  <c r="Q21" i="1"/>
  <c r="E22" i="1"/>
  <c r="F22" i="1"/>
  <c r="G22" i="1"/>
  <c r="I22" i="1"/>
  <c r="Q22" i="1"/>
  <c r="E23" i="1"/>
  <c r="F23" i="1"/>
  <c r="G23" i="1"/>
  <c r="I23" i="1"/>
  <c r="Q23" i="1"/>
  <c r="E24" i="1"/>
  <c r="F24" i="1"/>
  <c r="G24" i="1"/>
  <c r="I24" i="1"/>
  <c r="Q24" i="1"/>
  <c r="E25" i="1"/>
  <c r="F25" i="1"/>
  <c r="G25" i="1"/>
  <c r="I25" i="1"/>
  <c r="Q25" i="1"/>
  <c r="Q26" i="1"/>
  <c r="E27" i="1"/>
  <c r="F27" i="1"/>
  <c r="G27" i="1"/>
  <c r="J27" i="1"/>
  <c r="Q27" i="1"/>
  <c r="Q28" i="1"/>
  <c r="E29" i="1"/>
  <c r="F29" i="1"/>
  <c r="G29" i="1"/>
  <c r="N29" i="1"/>
  <c r="Q29" i="1"/>
  <c r="E30" i="1"/>
  <c r="F30" i="1"/>
  <c r="G30" i="1"/>
  <c r="I30" i="1"/>
  <c r="Q30" i="1"/>
  <c r="E31" i="1"/>
  <c r="F31" i="1"/>
  <c r="Q31" i="1"/>
  <c r="I22" i="4"/>
  <c r="E29" i="6"/>
  <c r="E34" i="6"/>
  <c r="E18" i="6"/>
  <c r="E15" i="6"/>
  <c r="E26" i="6"/>
  <c r="E22" i="6"/>
  <c r="E46" i="5"/>
  <c r="F46" i="5"/>
  <c r="E43" i="5"/>
  <c r="F43" i="5"/>
  <c r="G43" i="5"/>
  <c r="I43" i="5"/>
  <c r="E33" i="5"/>
  <c r="F33" i="5"/>
  <c r="E26" i="5"/>
  <c r="F26" i="5"/>
  <c r="E31" i="2"/>
  <c r="F31" i="2"/>
  <c r="G25" i="2"/>
  <c r="I25" i="2"/>
  <c r="E23" i="2"/>
  <c r="F23" i="2"/>
  <c r="G23" i="2"/>
  <c r="I23" i="2"/>
  <c r="E26" i="1"/>
  <c r="F26" i="1"/>
  <c r="G26" i="1"/>
  <c r="I26" i="1"/>
  <c r="E24" i="2"/>
  <c r="F24" i="2"/>
  <c r="G24" i="2"/>
  <c r="I24" i="2"/>
  <c r="G29" i="3"/>
  <c r="N29" i="3"/>
  <c r="E28" i="3"/>
  <c r="F28" i="3"/>
  <c r="G28" i="3"/>
  <c r="J28" i="3"/>
  <c r="E24" i="3"/>
  <c r="F24" i="3"/>
  <c r="G24" i="3"/>
  <c r="I24" i="3"/>
  <c r="E21" i="3"/>
  <c r="F21" i="3"/>
  <c r="E24" i="4"/>
  <c r="F24" i="4"/>
  <c r="G24" i="4"/>
  <c r="I24" i="4"/>
  <c r="G28" i="5"/>
  <c r="I28" i="5"/>
  <c r="E39" i="5"/>
  <c r="F39" i="5"/>
  <c r="G39" i="5"/>
  <c r="I39" i="5"/>
  <c r="E30" i="5"/>
  <c r="F30" i="5"/>
  <c r="G30" i="5"/>
  <c r="I30" i="5"/>
  <c r="G25" i="5"/>
  <c r="K25" i="5"/>
  <c r="E22" i="5"/>
  <c r="F22" i="5"/>
  <c r="G22" i="5"/>
  <c r="K22" i="5"/>
  <c r="E25" i="2"/>
  <c r="F25" i="2"/>
  <c r="E49" i="5"/>
  <c r="F49" i="5"/>
  <c r="G49" i="5"/>
  <c r="I49" i="5"/>
  <c r="G38" i="5"/>
  <c r="I38" i="5"/>
  <c r="E35" i="5"/>
  <c r="F35" i="5"/>
  <c r="G35" i="5"/>
  <c r="E42" i="5"/>
  <c r="F42" i="5"/>
  <c r="G42" i="5"/>
  <c r="K42" i="5"/>
  <c r="E28" i="1"/>
  <c r="F28" i="1"/>
  <c r="G28" i="1"/>
  <c r="J28" i="1"/>
  <c r="E21" i="1"/>
  <c r="F21" i="1"/>
  <c r="G21" i="1"/>
  <c r="G28" i="2"/>
  <c r="J28" i="2"/>
  <c r="E26" i="2"/>
  <c r="F26" i="2"/>
  <c r="G26" i="2"/>
  <c r="I26" i="2"/>
  <c r="E21" i="2"/>
  <c r="F21" i="2"/>
  <c r="G30" i="3"/>
  <c r="I30" i="3"/>
  <c r="E29" i="3"/>
  <c r="F29" i="3"/>
  <c r="G26" i="3"/>
  <c r="I26" i="3"/>
  <c r="E25" i="3"/>
  <c r="F25" i="3"/>
  <c r="G25" i="3"/>
  <c r="I25" i="3"/>
  <c r="G28" i="4"/>
  <c r="J28" i="4"/>
  <c r="E26" i="4"/>
  <c r="F26" i="4"/>
  <c r="G26" i="4"/>
  <c r="E33" i="4"/>
  <c r="F33" i="4"/>
  <c r="G33" i="4"/>
  <c r="J33" i="4"/>
  <c r="E45" i="5"/>
  <c r="F45" i="5"/>
  <c r="G45" i="5"/>
  <c r="I45" i="5"/>
  <c r="E41" i="5"/>
  <c r="F41" i="5"/>
  <c r="G41" i="5"/>
  <c r="I41" i="5"/>
  <c r="G34" i="5"/>
  <c r="I34" i="5"/>
  <c r="E32" i="5"/>
  <c r="F32" i="5"/>
  <c r="G32" i="5"/>
  <c r="I32" i="5"/>
  <c r="E25" i="5"/>
  <c r="F25" i="5"/>
  <c r="G29" i="2"/>
  <c r="N29" i="2"/>
  <c r="E27" i="2"/>
  <c r="F27" i="2"/>
  <c r="G27" i="2"/>
  <c r="J27" i="2"/>
  <c r="G44" i="5"/>
  <c r="I44" i="5"/>
  <c r="G40" i="5"/>
  <c r="I40" i="5"/>
  <c r="E38" i="5"/>
  <c r="F38" i="5"/>
  <c r="E29" i="5"/>
  <c r="F29" i="5"/>
  <c r="G29" i="5"/>
  <c r="I29" i="5"/>
  <c r="G23" i="5"/>
  <c r="K23" i="5"/>
  <c r="E28" i="5"/>
  <c r="F28" i="5"/>
  <c r="E48" i="5"/>
  <c r="F48" i="5"/>
  <c r="G48" i="5"/>
  <c r="I48" i="5"/>
  <c r="G36" i="5"/>
  <c r="I36" i="5"/>
  <c r="E34" i="5"/>
  <c r="F34" i="5"/>
  <c r="U47" i="5"/>
  <c r="E27" i="5"/>
  <c r="F27" i="5"/>
  <c r="G27" i="5"/>
  <c r="K27" i="5"/>
  <c r="E21" i="5"/>
  <c r="F21" i="5"/>
  <c r="G21" i="5"/>
  <c r="K21" i="5"/>
  <c r="G31" i="2"/>
  <c r="K31" i="2"/>
  <c r="E29" i="2"/>
  <c r="F29" i="2"/>
  <c r="G27" i="4"/>
  <c r="J27" i="4"/>
  <c r="G46" i="5"/>
  <c r="I46" i="5"/>
  <c r="E44" i="5"/>
  <c r="F44" i="5"/>
  <c r="E40" i="5"/>
  <c r="F40" i="5"/>
  <c r="G33" i="5"/>
  <c r="I33" i="5"/>
  <c r="E31" i="5"/>
  <c r="F31" i="5"/>
  <c r="G31" i="5"/>
  <c r="I31" i="5"/>
  <c r="G26" i="5"/>
  <c r="K26" i="5"/>
  <c r="I26" i="4"/>
  <c r="C11" i="4"/>
  <c r="C12" i="4"/>
  <c r="C16" i="4"/>
  <c r="D18" i="4"/>
  <c r="I35" i="5"/>
  <c r="C11" i="2"/>
  <c r="C12" i="2"/>
  <c r="C16" i="2"/>
  <c r="D18" i="2"/>
  <c r="E27" i="6"/>
  <c r="E20" i="6"/>
  <c r="E17" i="6"/>
  <c r="C12" i="3"/>
  <c r="C16" i="3"/>
  <c r="D18" i="3"/>
  <c r="C11" i="3"/>
  <c r="E14" i="6"/>
  <c r="E31" i="6"/>
  <c r="C12" i="1"/>
  <c r="C16" i="1"/>
  <c r="D18" i="1"/>
  <c r="H21" i="1"/>
  <c r="C11" i="1"/>
  <c r="E23" i="6"/>
  <c r="E25" i="6"/>
  <c r="E33" i="6"/>
  <c r="E12" i="6"/>
  <c r="E11" i="6"/>
  <c r="E21" i="6"/>
  <c r="E13" i="6"/>
  <c r="E30" i="6"/>
  <c r="E36" i="6"/>
  <c r="E16" i="6"/>
  <c r="E24" i="6"/>
  <c r="E28" i="6"/>
  <c r="E35" i="6"/>
  <c r="O27" i="1"/>
  <c r="R27" i="1"/>
  <c r="O25" i="1"/>
  <c r="R25" i="1"/>
  <c r="O31" i="1"/>
  <c r="R31" i="1"/>
  <c r="O24" i="1"/>
  <c r="R24" i="1"/>
  <c r="O23" i="1"/>
  <c r="R23" i="1"/>
  <c r="O22" i="1"/>
  <c r="R22" i="1"/>
  <c r="O30" i="1"/>
  <c r="R30" i="1"/>
  <c r="O29" i="1"/>
  <c r="R29" i="1"/>
  <c r="O28" i="1"/>
  <c r="R28" i="1"/>
  <c r="O21" i="1"/>
  <c r="O26" i="1"/>
  <c r="R26" i="1"/>
  <c r="O25" i="2"/>
  <c r="R25" i="2"/>
  <c r="O24" i="2"/>
  <c r="R24" i="2"/>
  <c r="O23" i="2"/>
  <c r="R23" i="2"/>
  <c r="O31" i="2"/>
  <c r="R31" i="2"/>
  <c r="O22" i="2"/>
  <c r="R22" i="2"/>
  <c r="O30" i="2"/>
  <c r="R30" i="2"/>
  <c r="O29" i="2"/>
  <c r="R29" i="2"/>
  <c r="O21" i="2"/>
  <c r="O28" i="2"/>
  <c r="R28" i="2"/>
  <c r="O27" i="2"/>
  <c r="R27" i="2"/>
  <c r="O26" i="2"/>
  <c r="R26" i="2"/>
  <c r="O24" i="3"/>
  <c r="O28" i="3"/>
  <c r="O31" i="3"/>
  <c r="O23" i="3"/>
  <c r="O27" i="3"/>
  <c r="O21" i="3"/>
  <c r="O25" i="3"/>
  <c r="O29" i="3"/>
  <c r="O22" i="3"/>
  <c r="O26" i="3"/>
  <c r="O30" i="3"/>
  <c r="O24" i="4"/>
  <c r="R24" i="4"/>
  <c r="O28" i="4"/>
  <c r="R28" i="4"/>
  <c r="O32" i="4"/>
  <c r="R32" i="4"/>
  <c r="O21" i="4"/>
  <c r="O27" i="4"/>
  <c r="R27" i="4"/>
  <c r="O33" i="4"/>
  <c r="R33" i="4"/>
  <c r="O25" i="4"/>
  <c r="R25" i="4"/>
  <c r="O29" i="4"/>
  <c r="R29" i="4"/>
  <c r="C15" i="4"/>
  <c r="C18" i="4"/>
  <c r="O23" i="4"/>
  <c r="R23" i="4"/>
  <c r="O22" i="4"/>
  <c r="R22" i="4"/>
  <c r="O26" i="4"/>
  <c r="R26" i="4"/>
  <c r="O30" i="4"/>
  <c r="R30" i="4"/>
  <c r="O31" i="4"/>
  <c r="R31" i="4"/>
  <c r="R15" i="2"/>
  <c r="R16" i="2"/>
  <c r="R15" i="1"/>
  <c r="R16" i="1"/>
  <c r="R15" i="4"/>
  <c r="R16" i="4"/>
  <c r="R17" i="4"/>
  <c r="R17" i="1"/>
  <c r="R17" i="2"/>
  <c r="C11" i="5"/>
  <c r="C12" i="5"/>
  <c r="C16" i="5" l="1"/>
  <c r="D18" i="5" s="1"/>
  <c r="O38" i="5"/>
  <c r="R38" i="5" s="1"/>
  <c r="O42" i="5"/>
  <c r="R42" i="5" s="1"/>
  <c r="O35" i="5"/>
  <c r="R35" i="5" s="1"/>
  <c r="O21" i="5"/>
  <c r="R21" i="5" s="1"/>
  <c r="O39" i="5"/>
  <c r="R39" i="5" s="1"/>
  <c r="O36" i="5"/>
  <c r="R36" i="5" s="1"/>
  <c r="O29" i="5"/>
  <c r="R29" i="5" s="1"/>
  <c r="O30" i="5"/>
  <c r="R30" i="5" s="1"/>
  <c r="O45" i="5"/>
  <c r="R45" i="5" s="1"/>
  <c r="O26" i="5"/>
  <c r="R26" i="5" s="1"/>
  <c r="O28" i="5"/>
  <c r="R28" i="5" s="1"/>
  <c r="O37" i="5"/>
  <c r="R37" i="5" s="1"/>
  <c r="O32" i="5"/>
  <c r="R32" i="5" s="1"/>
  <c r="O27" i="5"/>
  <c r="R27" i="5" s="1"/>
  <c r="O43" i="5"/>
  <c r="R43" i="5" s="1"/>
  <c r="O41" i="5"/>
  <c r="R41" i="5" s="1"/>
  <c r="O48" i="5"/>
  <c r="R48" i="5" s="1"/>
  <c r="O49" i="5"/>
  <c r="R49" i="5" s="1"/>
  <c r="O31" i="5"/>
  <c r="R31" i="5" s="1"/>
  <c r="O24" i="5"/>
  <c r="O23" i="5"/>
  <c r="R23" i="5" s="1"/>
  <c r="O40" i="5"/>
  <c r="R40" i="5" s="1"/>
  <c r="C15" i="5"/>
  <c r="O47" i="5"/>
  <c r="R47" i="5" s="1"/>
  <c r="O22" i="5"/>
  <c r="R22" i="5" s="1"/>
  <c r="O44" i="5"/>
  <c r="R44" i="5" s="1"/>
  <c r="O33" i="5"/>
  <c r="R33" i="5" s="1"/>
  <c r="O34" i="5"/>
  <c r="R34" i="5" s="1"/>
  <c r="O25" i="5"/>
  <c r="R25" i="5" s="1"/>
  <c r="O46" i="5"/>
  <c r="R46" i="5" s="1"/>
  <c r="C18" i="5" l="1"/>
  <c r="F18" i="5"/>
  <c r="F19" i="5" s="1"/>
  <c r="R16" i="5"/>
  <c r="R15" i="5"/>
  <c r="R17" i="5" l="1"/>
</calcChain>
</file>

<file path=xl/sharedStrings.xml><?xml version="1.0" encoding="utf-8"?>
<sst xmlns="http://schemas.openxmlformats.org/spreadsheetml/2006/main" count="534" uniqueCount="200">
  <si>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</si>
  <si>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</si>
  <si>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</si>
  <si>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</si>
  <si>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</si>
  <si>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</si>
  <si>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</si>
  <si>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</si>
  <si>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</si>
  <si>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</si>
  <si>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</si>
  <si>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</si>
  <si>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GCVS 4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</si>
  <si>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</si>
  <si>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</si>
  <si>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</si>
  <si>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</si>
  <si>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</si>
  <si>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</si>
  <si>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</si>
  <si>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</si>
  <si>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</si>
  <si>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</si>
  <si>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</si>
  <si>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Sum diff² =</t>
  </si>
  <si>
    <t>System Type:</t>
  </si>
  <si>
    <t>S5</t>
  </si>
  <si>
    <t>S6</t>
  </si>
  <si>
    <t>Misc</t>
  </si>
  <si>
    <t>V530 Mon</t>
  </si>
  <si>
    <t>Mag:  12.4-12.8</t>
  </si>
  <si>
    <t>EW</t>
  </si>
  <si>
    <t>IBVS 4562</t>
  </si>
  <si>
    <t>IBVS 4711</t>
  </si>
  <si>
    <t>BBSAG Bull.117</t>
  </si>
  <si>
    <t>Dvorak, private comm  2003-01-24</t>
  </si>
  <si>
    <t>IBVS 5493</t>
  </si>
  <si>
    <t>II</t>
  </si>
  <si>
    <t>IBVS 5378</t>
  </si>
  <si>
    <t>I</t>
  </si>
  <si>
    <t>Nelson</t>
  </si>
  <si>
    <t>BBSAG</t>
  </si>
  <si>
    <t>IBVS</t>
  </si>
  <si>
    <t>Found by TomCat (period search software).</t>
  </si>
  <si>
    <t>See page B</t>
  </si>
  <si>
    <t>Pribulla</t>
  </si>
  <si>
    <t>(who lacks my point)</t>
  </si>
  <si>
    <t>Count</t>
  </si>
  <si>
    <t>RMS dev'n =</t>
  </si>
  <si>
    <r>
      <t>diff</t>
    </r>
    <r>
      <rPr>
        <b/>
        <vertAlign val="superscript"/>
        <sz val="10"/>
        <rFont val="Arial"/>
        <family val="2"/>
      </rPr>
      <t>2</t>
    </r>
  </si>
  <si>
    <t>V530 Mon / GSC 00166-02648</t>
  </si>
  <si>
    <t>IBVS 5657</t>
  </si>
  <si>
    <t>bad?</t>
  </si>
  <si>
    <t>IBVS 5731</t>
  </si>
  <si>
    <t># of data points:</t>
  </si>
  <si>
    <t>My time zone &gt;&gt;&gt;&gt;&gt;</t>
  </si>
  <si>
    <t>(PST=8, PDT=MDT=7, MDT=CST=6, etc.)</t>
  </si>
  <si>
    <t>JD today</t>
  </si>
  <si>
    <t>New Cycle</t>
  </si>
  <si>
    <t>Next ToM</t>
  </si>
  <si>
    <t>IBVS 5802</t>
  </si>
  <si>
    <t>Start of linear fit &gt;&gt;&gt;&gt;&gt;&gt;&gt;&gt;&gt;&gt;&gt;&gt;&gt;&gt;&gt;&gt;&gt;&gt;&gt;&gt;&gt;</t>
  </si>
  <si>
    <t>Add cycle</t>
  </si>
  <si>
    <t>Old Cycle</t>
  </si>
  <si>
    <t>IBVS 5929</t>
  </si>
  <si>
    <t>IBVS 5992</t>
  </si>
  <si>
    <t>IBVS 6010</t>
  </si>
  <si>
    <t>IBVS 6029</t>
  </si>
  <si>
    <t>IBVS 6042</t>
  </si>
  <si>
    <t>Minima from the Lichtenknecker Database of the BAV</t>
  </si>
  <si>
    <t>C</t>
  </si>
  <si>
    <t>CCD</t>
  </si>
  <si>
    <t>E</t>
  </si>
  <si>
    <t>PE</t>
  </si>
  <si>
    <t>http://www.bav-astro.de/LkDB/index.php?lang=en&amp;sprache_dial=en</t>
  </si>
  <si>
    <t>F</t>
  </si>
  <si>
    <t>pg</t>
  </si>
  <si>
    <t>P</t>
  </si>
  <si>
    <t>V</t>
  </si>
  <si>
    <t>vis</t>
  </si>
  <si>
    <t>F </t>
  </si>
  <si>
    <t>2429691.383 </t>
  </si>
  <si>
    <t> 02.03.1940 21:11 </t>
  </si>
  <si>
    <t> -0.008 </t>
  </si>
  <si>
    <t> A.A.Wachmann </t>
  </si>
  <si>
    <t> AHSB 7.7.376 </t>
  </si>
  <si>
    <t>2431843.424 </t>
  </si>
  <si>
    <t> 22.01.1946 22:10 </t>
  </si>
  <si>
    <t> -0.009 </t>
  </si>
  <si>
    <t>2433005.369 </t>
  </si>
  <si>
    <t> 29.03.1949 20:51 </t>
  </si>
  <si>
    <t> -0.010 </t>
  </si>
  <si>
    <t>2434445.319 </t>
  </si>
  <si>
    <t> 08.03.1953 19:39 </t>
  </si>
  <si>
    <t>2435186.314 </t>
  </si>
  <si>
    <t> 19.03.1955 19:32 </t>
  </si>
  <si>
    <t> -0.012 </t>
  </si>
  <si>
    <t>2436979.419 </t>
  </si>
  <si>
    <t> 14.02.1960 22:03 </t>
  </si>
  <si>
    <t> -0.013 </t>
  </si>
  <si>
    <t>2450442.5430 </t>
  </si>
  <si>
    <t> 25.12.1996 01:01 </t>
  </si>
  <si>
    <t> 0.1003 </t>
  </si>
  <si>
    <t>E </t>
  </si>
  <si>
    <t>o</t>
  </si>
  <si>
    <t> W.Moschner </t>
  </si>
  <si>
    <t>BAVM 102 </t>
  </si>
  <si>
    <t>2450443.5890 </t>
  </si>
  <si>
    <t> 26.12.1996 02:08 </t>
  </si>
  <si>
    <t> 0.0953 </t>
  </si>
  <si>
    <t>2450446.4834 </t>
  </si>
  <si>
    <t> 28.12.1996 23:36 </t>
  </si>
  <si>
    <t> -0.1635 </t>
  </si>
  <si>
    <t>2450841.4280 </t>
  </si>
  <si>
    <t> 27.01.1998 22:16 </t>
  </si>
  <si>
    <t> 0.1085 </t>
  </si>
  <si>
    <t>BAVM 117 </t>
  </si>
  <si>
    <t>2450848.5118 </t>
  </si>
  <si>
    <t> 04.02.1998 00:16 </t>
  </si>
  <si>
    <t> -0.1651 </t>
  </si>
  <si>
    <t> W.Kleikamp </t>
  </si>
  <si>
    <t>2450854.568 </t>
  </si>
  <si>
    <t> 10.02.1998 01:37 </t>
  </si>
  <si>
    <t> 0.110 </t>
  </si>
  <si>
    <t>?</t>
  </si>
  <si>
    <t> B.Krobusek </t>
  </si>
  <si>
    <t> BBS 117 </t>
  </si>
  <si>
    <t>2450860.3479 </t>
  </si>
  <si>
    <t> 15.02.1998 20:20 </t>
  </si>
  <si>
    <t> 0.1094 </t>
  </si>
  <si>
    <t> R.Diethelm </t>
  </si>
  <si>
    <t>2452597.7630 </t>
  </si>
  <si>
    <t> 19.11.2002 06:18 </t>
  </si>
  <si>
    <t> 0.1244 </t>
  </si>
  <si>
    <t> S.Dvorak </t>
  </si>
  <si>
    <t>IBVS 5378 </t>
  </si>
  <si>
    <t>2452947.0313 </t>
  </si>
  <si>
    <t> 03.11.2003 12:45 </t>
  </si>
  <si>
    <t> 0.1785 </t>
  </si>
  <si>
    <t> R.Nelson </t>
  </si>
  <si>
    <t>IBVS 5493 </t>
  </si>
  <si>
    <t>2453354.5274 </t>
  </si>
  <si>
    <t> 15.12.2004 00:39 </t>
  </si>
  <si>
    <t> 0.1266 </t>
  </si>
  <si>
    <t> Moschner &amp; Frank </t>
  </si>
  <si>
    <t>BAVM 173 </t>
  </si>
  <si>
    <t>2453763.3920 </t>
  </si>
  <si>
    <t> 27.01.2006 21:24 </t>
  </si>
  <si>
    <t> 0.1293 </t>
  </si>
  <si>
    <t>C </t>
  </si>
  <si>
    <t>BAVM 178 </t>
  </si>
  <si>
    <t>2454026.684 </t>
  </si>
  <si>
    <t> 18.10.2006 04:24 </t>
  </si>
  <si>
    <t> 0.131 </t>
  </si>
  <si>
    <t>BAVM 186 </t>
  </si>
  <si>
    <t>2454085.5429 </t>
  </si>
  <si>
    <t> 16.12.2006 01:01 </t>
  </si>
  <si>
    <t> 0.1308 </t>
  </si>
  <si>
    <t>2454134.1499 </t>
  </si>
  <si>
    <t> 02.02.2007 15:35 </t>
  </si>
  <si>
    <t> 0.1263 </t>
  </si>
  <si>
    <t>Ic</t>
  </si>
  <si>
    <t> K.Nakajima </t>
  </si>
  <si>
    <t>VSB 46 </t>
  </si>
  <si>
    <t>2454875.6770 </t>
  </si>
  <si>
    <t> 13.02.2009 04:14 </t>
  </si>
  <si>
    <t> 0.1315 </t>
  </si>
  <si>
    <t>IBVS 5929 </t>
  </si>
  <si>
    <t>2455607.7412 </t>
  </si>
  <si>
    <t> 15.02.2011 05:47 </t>
  </si>
  <si>
    <t> 0.1333 </t>
  </si>
  <si>
    <t>IBVS 5992 </t>
  </si>
  <si>
    <t>2455625.3450 </t>
  </si>
  <si>
    <t> 04.03.2011 20:16 </t>
  </si>
  <si>
    <t> 0.1319 </t>
  </si>
  <si>
    <t> W.Moschner &amp; P.Frank </t>
  </si>
  <si>
    <t>BAVM 220 </t>
  </si>
  <si>
    <t>2455635.3309 </t>
  </si>
  <si>
    <t> 14.03.2011 19:56 </t>
  </si>
  <si>
    <t> 0.1327 </t>
  </si>
  <si>
    <t> J.Schirmer </t>
  </si>
  <si>
    <t>2455941.4532 </t>
  </si>
  <si>
    <t> 14.01.2012 22:52 </t>
  </si>
  <si>
    <t> 0.1342 </t>
  </si>
  <si>
    <t> L.Pagel </t>
  </si>
  <si>
    <t>BAVM 225 </t>
  </si>
  <si>
    <t>2455976.6601 </t>
  </si>
  <si>
    <t> 19.02.2012 03:50 </t>
  </si>
  <si>
    <t> 0.1306 </t>
  </si>
  <si>
    <t>IBVS 6029 </t>
  </si>
  <si>
    <t>2456273.8469 </t>
  </si>
  <si>
    <t> 12.12.2012 08:19 </t>
  </si>
  <si>
    <t> 0.1305 </t>
  </si>
  <si>
    <t>IBVS 6042 </t>
  </si>
  <si>
    <t>BAD?</t>
  </si>
  <si>
    <t>CCD?</t>
  </si>
  <si>
    <t>vis?</t>
  </si>
  <si>
    <t>Nelson pers com</t>
  </si>
  <si>
    <t>S3</t>
  </si>
  <si>
    <t>V0530 Mon / GSC 00166-02648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</si>
</sst>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"/>
  </numFmts>
  <fonts count="29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sz val="10"/>
      <color indexed="10"/>
      <name val="Arial"/>
      <family val="2"/>
    </font>
    <font>
      <b/>
      <sz val="10"/>
      <color indexed="12"/>
      <name val="Arial"/>
      <family val="2"/>
    </font>
    <font>
      <b/>
      <sz val="10"/>
      <color indexed="10"/>
      <name val="Arial"/>
      <family val="2"/>
    </font>
    <font>
      <b/>
      <sz val="10"/>
      <color indexed="8"/>
      <name val="Arial"/>
      <family val="2"/>
    </font>
    <font>
      <b/>
      <vertAlign val="superscript"/>
      <sz val="10"/>
      <name val="Arial"/>
      <family val="2"/>
    </font>
    <font>
      <b/>
      <sz val="12"/>
      <color indexed="8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sz val="10"/>
      <color indexed="20"/>
      <name val="Arial"/>
      <family val="2"/>
    </font>
    <font>
      <sz val="10"/>
      <color indexed="12"/>
      <name val="Arial"/>
      <family val="2"/>
    </font>
    <font>
      <sz val="10"/>
      <color indexed="17"/>
      <name val="Arial"/>
      <family val="2"/>
    </font>
    <font>
      <sz val="10"/>
      <color indexed="17"/>
      <name val="Arial"/>
      <family val="2"/>
    </font>
    <font>
      <u/>
      <sz val="10"/>
      <color indexed="12"/>
      <name val="Arial"/>
      <family val="2"/>
    </font>
    <font>
      <sz val="10"/>
      <color indexed="16"/>
      <name val="Arial"/>
      <family val="2"/>
    </font>
    <font>
      <b/>
      <sz val="10"/>
      <color indexed="16"/>
      <name val="Arial"/>
      <family val="2"/>
    </font>
    <font>
      <b/>
      <sz val="10"/>
      <color indexed="14"/>
      <name val="Arial"/>
      <family val="2"/>
    </font>
    <font>
      <sz val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2"/>
        <bgColor indexed="8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/>
      <right/>
      <top style="double">
        <color indexed="8"/>
      </top>
      <bottom/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9">
    <xf numFmtId="0" fontId="0" fillId="0" borderId="0">
      <alignment vertical="top"/>
    </xf>
    <xf numFmtId="3" fontId="28" fillId="0" borderId="0" applyFont="0" applyFill="0" applyBorder="0" applyAlignment="0" applyProtection="0"/>
    <xf numFmtId="164" fontId="28" fillId="0" borderId="0" applyFont="0" applyFill="0" applyBorder="0" applyAlignment="0" applyProtection="0"/>
    <xf numFmtId="0" fontId="28" fillId="0" borderId="0" applyFont="0" applyFill="0" applyBorder="0" applyAlignment="0" applyProtection="0"/>
    <xf numFmtId="2" fontId="28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0" fontId="28" fillId="0" borderId="1" applyNumberFormat="0" applyFont="0" applyFill="0" applyAlignment="0" applyProtection="0"/>
  </cellStyleXfs>
  <cellXfs count="87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4" fillId="0" borderId="0" xfId="0" applyFont="1" applyAlignment="1"/>
    <xf numFmtId="0" fontId="0" fillId="0" borderId="2" xfId="0" applyBorder="1" applyAlignment="1"/>
    <xf numFmtId="0" fontId="0" fillId="0" borderId="3" xfId="0" applyBorder="1" applyAlignment="1"/>
    <xf numFmtId="0" fontId="0" fillId="0" borderId="0" xfId="0" applyAlignment="1">
      <alignment horizontal="center"/>
    </xf>
    <xf numFmtId="0" fontId="0" fillId="0" borderId="4" xfId="0" applyBorder="1" applyAlignment="1">
      <alignment horizontal="center"/>
    </xf>
    <xf numFmtId="0" fontId="6" fillId="0" borderId="0" xfId="0" applyFont="1" applyAlignment="1"/>
    <xf numFmtId="0" fontId="6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2" xfId="0" applyBorder="1" applyAlignment="1">
      <alignment horizontal="right"/>
    </xf>
    <xf numFmtId="0" fontId="0" fillId="0" borderId="3" xfId="0" applyBorder="1" applyAlignment="1">
      <alignment horizontal="right"/>
    </xf>
    <xf numFmtId="0" fontId="0" fillId="0" borderId="0" xfId="0" applyAlignment="1">
      <alignment horizontal="right"/>
    </xf>
    <xf numFmtId="165" fontId="0" fillId="0" borderId="0" xfId="0" applyNumberFormat="1">
      <alignment vertical="top"/>
    </xf>
    <xf numFmtId="0" fontId="8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left" vertical="center"/>
    </xf>
    <xf numFmtId="165" fontId="0" fillId="0" borderId="0" xfId="0" applyNumberFormat="1" applyAlignment="1">
      <alignment horizontal="left" vertical="top"/>
    </xf>
    <xf numFmtId="0" fontId="9" fillId="0" borderId="0" xfId="0" applyFont="1" applyAlignment="1"/>
    <xf numFmtId="0" fontId="9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/>
    </xf>
    <xf numFmtId="0" fontId="9" fillId="0" borderId="0" xfId="0" applyFont="1">
      <alignment vertical="top"/>
    </xf>
    <xf numFmtId="0" fontId="10" fillId="0" borderId="0" xfId="0" applyFont="1" applyAlignment="1"/>
    <xf numFmtId="0" fontId="11" fillId="0" borderId="0" xfId="0" applyFont="1" applyAlignment="1">
      <alignment horizontal="left"/>
    </xf>
    <xf numFmtId="0" fontId="11" fillId="0" borderId="0" xfId="0" applyFont="1" applyAlignment="1"/>
    <xf numFmtId="0" fontId="12" fillId="0" borderId="0" xfId="0" applyFont="1" applyAlignment="1"/>
    <xf numFmtId="0" fontId="13" fillId="0" borderId="0" xfId="0" applyFont="1" applyAlignment="1"/>
    <xf numFmtId="0" fontId="14" fillId="0" borderId="0" xfId="0" applyFont="1" applyAlignment="1">
      <alignment horizontal="left"/>
    </xf>
    <xf numFmtId="0" fontId="5" fillId="0" borderId="0" xfId="0" applyFont="1" applyAlignment="1">
      <alignment horizontal="left" vertical="center" wrapText="1"/>
    </xf>
    <xf numFmtId="0" fontId="13" fillId="0" borderId="0" xfId="0" quotePrefix="1" applyFont="1" applyAlignment="1"/>
    <xf numFmtId="0" fontId="11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0" fillId="0" borderId="0" xfId="0" applyAlignment="1">
      <alignment vertical="center"/>
    </xf>
    <xf numFmtId="0" fontId="13" fillId="0" borderId="0" xfId="0" applyFont="1" applyAlignment="1">
      <alignment horizontal="left"/>
    </xf>
    <xf numFmtId="0" fontId="11" fillId="0" borderId="0" xfId="0" applyFont="1" applyAlignment="1">
      <alignment horizontal="center" wrapText="1"/>
    </xf>
    <xf numFmtId="0" fontId="0" fillId="0" borderId="0" xfId="0">
      <alignment vertical="top"/>
    </xf>
    <xf numFmtId="0" fontId="5" fillId="0" borderId="0" xfId="0" applyFont="1" applyAlignment="1"/>
    <xf numFmtId="0" fontId="17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19" fillId="0" borderId="0" xfId="0" applyFont="1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18" fillId="0" borderId="0" xfId="0" applyFont="1">
      <alignment vertical="top"/>
    </xf>
    <xf numFmtId="0" fontId="17" fillId="0" borderId="0" xfId="0" applyFont="1">
      <alignment vertical="top"/>
    </xf>
    <xf numFmtId="0" fontId="6" fillId="0" borderId="0" xfId="0" applyFont="1">
      <alignment vertical="top"/>
    </xf>
    <xf numFmtId="22" fontId="11" fillId="0" borderId="0" xfId="0" applyNumberFormat="1" applyFont="1">
      <alignment vertical="top"/>
    </xf>
    <xf numFmtId="0" fontId="0" fillId="0" borderId="2" xfId="0" applyBorder="1">
      <alignment vertical="top"/>
    </xf>
    <xf numFmtId="0" fontId="0" fillId="0" borderId="3" xfId="0" applyBorder="1">
      <alignment vertical="top"/>
    </xf>
    <xf numFmtId="0" fontId="0" fillId="0" borderId="0" xfId="0" applyAlignment="1">
      <alignment horizontal="center" wrapText="1"/>
    </xf>
    <xf numFmtId="0" fontId="8" fillId="0" borderId="0" xfId="0" applyFont="1" applyAlignment="1">
      <alignment horizontal="left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center" wrapText="1"/>
    </xf>
    <xf numFmtId="0" fontId="11" fillId="0" borderId="0" xfId="0" applyFont="1">
      <alignment vertical="top"/>
    </xf>
    <xf numFmtId="0" fontId="11" fillId="0" borderId="0" xfId="0" applyFont="1" applyAlignment="1">
      <alignment horizontal="left" vertical="top"/>
    </xf>
    <xf numFmtId="0" fontId="20" fillId="0" borderId="0" xfId="0" applyFont="1">
      <alignment vertical="top"/>
    </xf>
    <xf numFmtId="0" fontId="12" fillId="0" borderId="0" xfId="0" applyFont="1" applyAlignment="1">
      <alignment horizontal="left"/>
    </xf>
    <xf numFmtId="0" fontId="18" fillId="2" borderId="0" xfId="0" applyFont="1" applyFill="1" applyAlignment="1"/>
    <xf numFmtId="0" fontId="21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22" fillId="0" borderId="0" xfId="0" applyFont="1" applyAlignment="1">
      <alignment horizontal="left"/>
    </xf>
    <xf numFmtId="0" fontId="22" fillId="0" borderId="0" xfId="0" applyFont="1" applyAlignment="1">
      <alignment horizontal="center"/>
    </xf>
    <xf numFmtId="0" fontId="23" fillId="0" borderId="0" xfId="0" applyFont="1">
      <alignment vertical="top"/>
    </xf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0" fillId="0" borderId="5" xfId="0" applyBorder="1" applyAlignment="1">
      <alignment horizontal="center"/>
    </xf>
    <xf numFmtId="0" fontId="0" fillId="0" borderId="6" xfId="0" applyBorder="1">
      <alignment vertical="top"/>
    </xf>
    <xf numFmtId="0" fontId="0" fillId="0" borderId="7" xfId="0" applyBorder="1" applyAlignment="1">
      <alignment horizontal="center"/>
    </xf>
    <xf numFmtId="0" fontId="0" fillId="0" borderId="8" xfId="0" applyBorder="1">
      <alignment vertical="top"/>
    </xf>
    <xf numFmtId="0" fontId="24" fillId="0" borderId="0" xfId="7" applyAlignment="1" applyProtection="1">
      <alignment horizontal="left"/>
    </xf>
    <xf numFmtId="0" fontId="0" fillId="0" borderId="9" xfId="0" applyBorder="1" applyAlignment="1">
      <alignment horizontal="center"/>
    </xf>
    <xf numFmtId="0" fontId="0" fillId="0" borderId="10" xfId="0" applyBorder="1">
      <alignment vertical="top"/>
    </xf>
    <xf numFmtId="0" fontId="0" fillId="0" borderId="0" xfId="0" quotePrefix="1">
      <alignment vertical="top"/>
    </xf>
    <xf numFmtId="0" fontId="5" fillId="3" borderId="11" xfId="0" applyFont="1" applyFill="1" applyBorder="1" applyAlignment="1">
      <alignment horizontal="left" vertical="top" wrapText="1" indent="1"/>
    </xf>
    <xf numFmtId="0" fontId="5" fillId="3" borderId="11" xfId="0" applyFont="1" applyFill="1" applyBorder="1" applyAlignment="1">
      <alignment horizontal="center" vertical="top" wrapText="1"/>
    </xf>
    <xf numFmtId="0" fontId="5" fillId="3" borderId="11" xfId="0" applyFont="1" applyFill="1" applyBorder="1" applyAlignment="1">
      <alignment horizontal="right" vertical="top" wrapText="1"/>
    </xf>
    <xf numFmtId="0" fontId="24" fillId="3" borderId="11" xfId="7" applyFill="1" applyBorder="1" applyAlignment="1" applyProtection="1">
      <alignment horizontal="right" vertical="top" wrapText="1"/>
    </xf>
    <xf numFmtId="0" fontId="25" fillId="0" borderId="0" xfId="0" applyFont="1" applyAlignment="1">
      <alignment horizontal="left" vertical="center"/>
    </xf>
    <xf numFmtId="0" fontId="26" fillId="0" borderId="0" xfId="0" applyFont="1" applyAlignment="1">
      <alignment horizontal="left" vertical="center"/>
    </xf>
    <xf numFmtId="0" fontId="25" fillId="0" borderId="0" xfId="0" applyFont="1" applyAlignment="1">
      <alignment horizontal="left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horizontal="center"/>
    </xf>
    <xf numFmtId="0" fontId="27" fillId="0" borderId="4" xfId="0" applyFont="1" applyBorder="1" applyAlignment="1">
      <alignment horizontal="center"/>
    </xf>
  </cellXfs>
  <cellStyles count="9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Hyperlink" xfId="7" builtinId="8"/>
    <cellStyle name="Normal" xfId="0" builtinId="0"/>
    <cellStyle name="Total" xfId="8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V0530 Mon - O-C Diagr.</a:t>
            </a:r>
          </a:p>
        </c:rich>
      </c:tx>
      <c:layout>
        <c:manualLayout>
          <c:xMode val="edge"/>
          <c:yMode val="edge"/>
          <c:x val="0.3618743295214108"/>
          <c:y val="3.353658536585366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378040420884572"/>
          <c:y val="0.14634168126798494"/>
          <c:w val="0.80613956966532596"/>
          <c:h val="0.63109850046818505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3BF-498F-B589-FD0E62A81669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0.10030949999782024</c:v>
                </c:pt>
                <c:pt idx="8">
                  <c:v>9.5250799997302238E-2</c:v>
                </c:pt>
                <c:pt idx="9">
                  <c:v>9.923937499843305E-2</c:v>
                </c:pt>
                <c:pt idx="10">
                  <c:v>0.10853285000484902</c:v>
                </c:pt>
                <c:pt idx="11">
                  <c:v>9.768662500573555E-2</c:v>
                </c:pt>
                <c:pt idx="12">
                  <c:v>0.11029910000070231</c:v>
                </c:pt>
                <c:pt idx="13">
                  <c:v>0.10937625000224216</c:v>
                </c:pt>
                <c:pt idx="14">
                  <c:v>0.12444515000242973</c:v>
                </c:pt>
                <c:pt idx="15">
                  <c:v>0.12444515000242973</c:v>
                </c:pt>
                <c:pt idx="17">
                  <c:v>0.12658114999794634</c:v>
                </c:pt>
                <c:pt idx="18">
                  <c:v>0.12934685000072932</c:v>
                </c:pt>
                <c:pt idx="19">
                  <c:v>0.13114250000216998</c:v>
                </c:pt>
                <c:pt idx="20">
                  <c:v>0.13075530000060098</c:v>
                </c:pt>
                <c:pt idx="22">
                  <c:v>0.13147757499973522</c:v>
                </c:pt>
                <c:pt idx="23">
                  <c:v>0.13329302499914775</c:v>
                </c:pt>
                <c:pt idx="24">
                  <c:v>0.13185980000707787</c:v>
                </c:pt>
                <c:pt idx="25">
                  <c:v>0.13270215000375174</c:v>
                </c:pt>
                <c:pt idx="27">
                  <c:v>0.13058932500280207</c:v>
                </c:pt>
                <c:pt idx="28">
                  <c:v>0.13054189999820665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3BF-498F-B589-FD0E62A81669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3BF-498F-B589-FD0E62A81669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-7.7763999979651999E-3</c:v>
                </c:pt>
                <c:pt idx="1">
                  <c:v>-9.4646500001545064E-3</c:v>
                </c:pt>
                <c:pt idx="2">
                  <c:v>-9.8575000010896474E-3</c:v>
                </c:pt>
                <c:pt idx="4">
                  <c:v>-1.0276499997416977E-2</c:v>
                </c:pt>
                <c:pt idx="5">
                  <c:v>-1.1659999996481929E-2</c:v>
                </c:pt>
                <c:pt idx="6">
                  <c:v>-1.2802199998986907E-2</c:v>
                </c:pt>
                <c:pt idx="21">
                  <c:v>0.12629042499611387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3BF-498F-B589-FD0E62A81669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3BF-498F-B589-FD0E62A81669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3BF-498F-B589-FD0E62A81669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3BF-498F-B589-FD0E62A81669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8.0512855195017996E-2</c:v>
                </c:pt>
                <c:pt idx="1">
                  <c:v>8.4761391391839427E-2</c:v>
                </c:pt>
                <c:pt idx="2">
                  <c:v>8.7055289690049983E-2</c:v>
                </c:pt>
                <c:pt idx="3">
                  <c:v>8.7625911157266534E-2</c:v>
                </c:pt>
                <c:pt idx="4">
                  <c:v>8.9898022090365182E-2</c:v>
                </c:pt>
                <c:pt idx="5">
                  <c:v>9.1360888033593074E-2</c:v>
                </c:pt>
                <c:pt idx="6">
                  <c:v>9.4900816117489226E-2</c:v>
                </c:pt>
                <c:pt idx="7">
                  <c:v>0.12147932656685957</c:v>
                </c:pt>
                <c:pt idx="8">
                  <c:v>0.12148140155401309</c:v>
                </c:pt>
                <c:pt idx="9">
                  <c:v>0.12148710776868527</c:v>
                </c:pt>
                <c:pt idx="10">
                  <c:v>0.12226678419161842</c:v>
                </c:pt>
                <c:pt idx="11">
                  <c:v>0.12228079035490465</c:v>
                </c:pt>
                <c:pt idx="12">
                  <c:v>0.12229272153103735</c:v>
                </c:pt>
                <c:pt idx="13">
                  <c:v>0.12230413396038169</c:v>
                </c:pt>
                <c:pt idx="14">
                  <c:v>0.12573408772514155</c:v>
                </c:pt>
                <c:pt idx="15">
                  <c:v>0.12573408772514155</c:v>
                </c:pt>
                <c:pt idx="16">
                  <c:v>0.12642402095368521</c:v>
                </c:pt>
                <c:pt idx="17">
                  <c:v>0.12722807847567216</c:v>
                </c:pt>
                <c:pt idx="18">
                  <c:v>0.1280352484783894</c:v>
                </c:pt>
                <c:pt idx="19">
                  <c:v>0.12855503276034486</c:v>
                </c:pt>
                <c:pt idx="20">
                  <c:v>0.12867123204094166</c:v>
                </c:pt>
                <c:pt idx="21">
                  <c:v>0.12876720019679172</c:v>
                </c:pt>
                <c:pt idx="22">
                  <c:v>0.13023110363359638</c:v>
                </c:pt>
                <c:pt idx="23">
                  <c:v>0.1316763321860194</c:v>
                </c:pt>
                <c:pt idx="24">
                  <c:v>0.13171108822084077</c:v>
                </c:pt>
                <c:pt idx="25">
                  <c:v>0.13173080059879916</c:v>
                </c:pt>
                <c:pt idx="26">
                  <c:v>0.13233565935404873</c:v>
                </c:pt>
                <c:pt idx="27">
                  <c:v>0.13240465267690307</c:v>
                </c:pt>
                <c:pt idx="28">
                  <c:v>0.13299135529455935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3BF-498F-B589-FD0E62A8166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9660728"/>
        <c:axId val="1"/>
      </c:scatterChart>
      <c:valAx>
        <c:axId val="499660728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504072693659654"/>
              <c:y val="0.8384159144741053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89030791882721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966072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62698705472802"/>
          <c:y val="0.92073298764483702"/>
          <c:w val="0.79483104999597176"/>
          <c:h val="6.0975609756097504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2903225806451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60681114551083"/>
          <c:w val="0.80967741935483872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AC38-426F-AA25-445372B01244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'C'!$I$21:$I$999</c:f>
              <c:numCache>
                <c:formatCode>General</c:formatCode>
                <c:ptCount val="979"/>
                <c:pt idx="1">
                  <c:v>8.292899998195935E-3</c:v>
                </c:pt>
                <c:pt idx="2">
                  <c:v>3.2285600027535111E-3</c:v>
                </c:pt>
                <c:pt idx="3">
                  <c:v>7.2016250051092356E-3</c:v>
                </c:pt>
                <c:pt idx="4">
                  <c:v>1.437586999963969E-2</c:v>
                </c:pt>
                <c:pt idx="5">
                  <c:v>3.4915750075015239E-3</c:v>
                </c:pt>
                <c:pt idx="9">
                  <c:v>2.086373000202002E-2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AC38-426F-AA25-445372B01244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'C'!$J$21:$J$999</c:f>
              <c:numCache>
                <c:formatCode>General</c:formatCode>
                <c:ptCount val="979"/>
                <c:pt idx="6">
                  <c:v>1.6071620004368015E-2</c:v>
                </c:pt>
                <c:pt idx="7">
                  <c:v>1.5117750001081731E-2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AC38-426F-AA25-445372B01244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'C'!$K$21:$K$999</c:f>
              <c:numCache>
                <c:formatCode>General</c:formatCode>
                <c:ptCount val="979"/>
                <c:pt idx="10">
                  <c:v>7.3036765010328963E-2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AC38-426F-AA25-445372B01244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AC38-426F-AA25-445372B01244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AC38-426F-AA25-445372B01244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'C'!$N$21:$N$999</c:f>
              <c:numCache>
                <c:formatCode>General</c:formatCode>
                <c:ptCount val="979"/>
                <c:pt idx="8">
                  <c:v>2.086373000202002E-2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AC38-426F-AA25-445372B01244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'C'!$O$21:$O$999</c:f>
              <c:numCache>
                <c:formatCode>General</c:formatCode>
                <c:ptCount val="979"/>
                <c:pt idx="0">
                  <c:v>-9.9149035228240812E-2</c:v>
                </c:pt>
                <c:pt idx="1">
                  <c:v>8.0351608589281642E-3</c:v>
                </c:pt>
                <c:pt idx="2">
                  <c:v>8.0417305307692449E-3</c:v>
                </c:pt>
                <c:pt idx="3">
                  <c:v>8.0597971283321995E-3</c:v>
                </c:pt>
                <c:pt idx="4">
                  <c:v>1.0528351322616827E-2</c:v>
                </c:pt>
                <c:pt idx="5">
                  <c:v>1.0572696607544105E-2</c:v>
                </c:pt>
                <c:pt idx="6">
                  <c:v>1.0610472220630301E-2</c:v>
                </c:pt>
                <c:pt idx="7">
                  <c:v>1.0646605415756225E-2</c:v>
                </c:pt>
                <c:pt idx="8">
                  <c:v>2.1506272969056273E-2</c:v>
                </c:pt>
                <c:pt idx="9">
                  <c:v>2.1506272969056273E-2</c:v>
                </c:pt>
                <c:pt idx="10">
                  <c:v>2.3689046438254049E-2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AC38-426F-AA25-445372B012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37333272"/>
        <c:axId val="1"/>
      </c:scatterChart>
      <c:valAx>
        <c:axId val="43733327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3733327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8709677419354"/>
          <c:y val="0.91950464396284826"/>
          <c:w val="0.79354838709677411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V0530 Mon - O-C Diagr.</a:t>
            </a:r>
          </a:p>
        </c:rich>
      </c:tx>
      <c:layout>
        <c:manualLayout>
          <c:xMode val="edge"/>
          <c:yMode val="edge"/>
          <c:x val="0.36129032258064514"/>
          <c:y val="3.3639143730886847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678942920199375"/>
          <c:w val="0.80645161290322576"/>
          <c:h val="0.62997130032522319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Active!$H$21:$H$997</c:f>
              <c:numCache>
                <c:formatCode>General</c:formatCode>
                <c:ptCount val="977"/>
                <c:pt idx="3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6B6A-4ECA-8FC0-4219569C047B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CCD?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Active!$I$21:$I$997</c:f>
              <c:numCache>
                <c:formatCode>General</c:formatCode>
                <c:ptCount val="977"/>
                <c:pt idx="7">
                  <c:v>0.10030949999782024</c:v>
                </c:pt>
                <c:pt idx="8">
                  <c:v>9.5250799997302238E-2</c:v>
                </c:pt>
                <c:pt idx="9">
                  <c:v>9.923937499843305E-2</c:v>
                </c:pt>
                <c:pt idx="10">
                  <c:v>0.10853285000484902</c:v>
                </c:pt>
                <c:pt idx="11">
                  <c:v>9.768662500573555E-2</c:v>
                </c:pt>
                <c:pt idx="12">
                  <c:v>0.11029910000070231</c:v>
                </c:pt>
                <c:pt idx="13">
                  <c:v>0.10937625000224216</c:v>
                </c:pt>
                <c:pt idx="14">
                  <c:v>0.12444515000242973</c:v>
                </c:pt>
                <c:pt idx="15">
                  <c:v>0.12444515000242973</c:v>
                </c:pt>
                <c:pt idx="17">
                  <c:v>0.12658114999794634</c:v>
                </c:pt>
                <c:pt idx="18">
                  <c:v>0.12934685000072932</c:v>
                </c:pt>
                <c:pt idx="19">
                  <c:v>0.13114250000216998</c:v>
                </c:pt>
                <c:pt idx="20">
                  <c:v>0.13075530000060098</c:v>
                </c:pt>
                <c:pt idx="22">
                  <c:v>0.13147757499973522</c:v>
                </c:pt>
                <c:pt idx="23">
                  <c:v>0.13329302499914775</c:v>
                </c:pt>
                <c:pt idx="24">
                  <c:v>0.13185980000707787</c:v>
                </c:pt>
                <c:pt idx="25">
                  <c:v>0.13270215000375174</c:v>
                </c:pt>
                <c:pt idx="27">
                  <c:v>0.13058932500280207</c:v>
                </c:pt>
                <c:pt idx="28">
                  <c:v>0.13054189999820665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6B6A-4ECA-8FC0-4219569C047B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S3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Active!$J$21:$J$997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6B6A-4ECA-8FC0-4219569C047B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vis?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Active!$K$21:$K$997</c:f>
              <c:numCache>
                <c:formatCode>General</c:formatCode>
                <c:ptCount val="977"/>
                <c:pt idx="0">
                  <c:v>-7.7763999979651999E-3</c:v>
                </c:pt>
                <c:pt idx="1">
                  <c:v>-9.4646500001545064E-3</c:v>
                </c:pt>
                <c:pt idx="2">
                  <c:v>-9.8575000010896474E-3</c:v>
                </c:pt>
                <c:pt idx="4">
                  <c:v>-1.0276499997416977E-2</c:v>
                </c:pt>
                <c:pt idx="5">
                  <c:v>-1.1659999996481929E-2</c:v>
                </c:pt>
                <c:pt idx="6">
                  <c:v>-1.2802199998986907E-2</c:v>
                </c:pt>
                <c:pt idx="21">
                  <c:v>0.12629042499611387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6B6A-4ECA-8FC0-4219569C047B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Active!$L$21:$L$997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6B6A-4ECA-8FC0-4219569C047B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Active!$M$21:$M$997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6B6A-4ECA-8FC0-4219569C047B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plus>
            <c:minus>
              <c:numRef>
                <c:f>Active!$D$21:$D$997</c:f>
                <c:numCache>
                  <c:formatCode>General</c:formatCode>
                  <c:ptCount val="977"/>
                  <c:pt idx="7">
                    <c:v>5.4000000000000003E-3</c:v>
                  </c:pt>
                  <c:pt idx="8">
                    <c:v>1.6999999999999999E-3</c:v>
                  </c:pt>
                  <c:pt idx="9">
                    <c:v>2.8999999999999998E-3</c:v>
                  </c:pt>
                  <c:pt idx="10">
                    <c:v>6.4000000000000003E-3</c:v>
                  </c:pt>
                  <c:pt idx="11">
                    <c:v>8.0000000000000004E-4</c:v>
                  </c:pt>
                  <c:pt idx="12">
                    <c:v>3.0000000000000001E-3</c:v>
                  </c:pt>
                  <c:pt idx="13">
                    <c:v>6.9999999999999999E-4</c:v>
                  </c:pt>
                  <c:pt idx="14">
                    <c:v>4.0000000000000002E-4</c:v>
                  </c:pt>
                  <c:pt idx="15">
                    <c:v>4.0000000000000002E-4</c:v>
                  </c:pt>
                  <c:pt idx="16">
                    <c:v>1E-4</c:v>
                  </c:pt>
                  <c:pt idx="17">
                    <c:v>1E-4</c:v>
                  </c:pt>
                  <c:pt idx="18">
                    <c:v>5.0000000000000001E-4</c:v>
                  </c:pt>
                  <c:pt idx="19">
                    <c:v>1E-3</c:v>
                  </c:pt>
                  <c:pt idx="20">
                    <c:v>2.9999999999999997E-4</c:v>
                  </c:pt>
                  <c:pt idx="22">
                    <c:v>2.9999999999999997E-4</c:v>
                  </c:pt>
                  <c:pt idx="23">
                    <c:v>2.9999999999999997E-4</c:v>
                  </c:pt>
                  <c:pt idx="24">
                    <c:v>2.0000000000000001E-4</c:v>
                  </c:pt>
                  <c:pt idx="25">
                    <c:v>5.0000000000000001E-3</c:v>
                  </c:pt>
                  <c:pt idx="27">
                    <c:v>4.0000000000000002E-4</c:v>
                  </c:pt>
                  <c:pt idx="28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Active!$N$21:$N$997</c:f>
              <c:numCache>
                <c:formatCode>General</c:formatCode>
                <c:ptCount val="977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6B6A-4ECA-8FC0-4219569C047B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Active!$O$21:$O$997</c:f>
              <c:numCache>
                <c:formatCode>General</c:formatCode>
                <c:ptCount val="977"/>
                <c:pt idx="0">
                  <c:v>8.0512855195017996E-2</c:v>
                </c:pt>
                <c:pt idx="1">
                  <c:v>8.4761391391839427E-2</c:v>
                </c:pt>
                <c:pt idx="2">
                  <c:v>8.7055289690049983E-2</c:v>
                </c:pt>
                <c:pt idx="3">
                  <c:v>8.7625911157266534E-2</c:v>
                </c:pt>
                <c:pt idx="4">
                  <c:v>8.9898022090365182E-2</c:v>
                </c:pt>
                <c:pt idx="5">
                  <c:v>9.1360888033593074E-2</c:v>
                </c:pt>
                <c:pt idx="6">
                  <c:v>9.4900816117489226E-2</c:v>
                </c:pt>
                <c:pt idx="7">
                  <c:v>0.12147932656685957</c:v>
                </c:pt>
                <c:pt idx="8">
                  <c:v>0.12148140155401309</c:v>
                </c:pt>
                <c:pt idx="9">
                  <c:v>0.12148710776868527</c:v>
                </c:pt>
                <c:pt idx="10">
                  <c:v>0.12226678419161842</c:v>
                </c:pt>
                <c:pt idx="11">
                  <c:v>0.12228079035490465</c:v>
                </c:pt>
                <c:pt idx="12">
                  <c:v>0.12229272153103735</c:v>
                </c:pt>
                <c:pt idx="13">
                  <c:v>0.12230413396038169</c:v>
                </c:pt>
                <c:pt idx="14">
                  <c:v>0.12573408772514155</c:v>
                </c:pt>
                <c:pt idx="15">
                  <c:v>0.12573408772514155</c:v>
                </c:pt>
                <c:pt idx="16">
                  <c:v>0.12642402095368521</c:v>
                </c:pt>
                <c:pt idx="17">
                  <c:v>0.12722807847567216</c:v>
                </c:pt>
                <c:pt idx="18">
                  <c:v>0.1280352484783894</c:v>
                </c:pt>
                <c:pt idx="19">
                  <c:v>0.12855503276034486</c:v>
                </c:pt>
                <c:pt idx="20">
                  <c:v>0.12867123204094166</c:v>
                </c:pt>
                <c:pt idx="21">
                  <c:v>0.12876720019679172</c:v>
                </c:pt>
                <c:pt idx="22">
                  <c:v>0.13023110363359638</c:v>
                </c:pt>
                <c:pt idx="23">
                  <c:v>0.1316763321860194</c:v>
                </c:pt>
                <c:pt idx="24">
                  <c:v>0.13171108822084077</c:v>
                </c:pt>
                <c:pt idx="25">
                  <c:v>0.13173080059879916</c:v>
                </c:pt>
                <c:pt idx="26">
                  <c:v>0.13233565935404873</c:v>
                </c:pt>
                <c:pt idx="27">
                  <c:v>0.13240465267690307</c:v>
                </c:pt>
                <c:pt idx="28">
                  <c:v>0.13299135529455935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6B6A-4ECA-8FC0-4219569C047B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BAD?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5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Active!$F$21:$F$997</c:f>
              <c:numCache>
                <c:formatCode>General</c:formatCode>
                <c:ptCount val="977"/>
                <c:pt idx="0">
                  <c:v>-6856</c:v>
                </c:pt>
                <c:pt idx="1">
                  <c:v>-2761</c:v>
                </c:pt>
                <c:pt idx="2">
                  <c:v>-550</c:v>
                </c:pt>
                <c:pt idx="3">
                  <c:v>0</c:v>
                </c:pt>
                <c:pt idx="4">
                  <c:v>2190</c:v>
                </c:pt>
                <c:pt idx="5">
                  <c:v>3600</c:v>
                </c:pt>
                <c:pt idx="6">
                  <c:v>7012</c:v>
                </c:pt>
                <c:pt idx="7">
                  <c:v>32630</c:v>
                </c:pt>
                <c:pt idx="8">
                  <c:v>32632</c:v>
                </c:pt>
                <c:pt idx="9">
                  <c:v>32637.5</c:v>
                </c:pt>
                <c:pt idx="10">
                  <c:v>33389</c:v>
                </c:pt>
                <c:pt idx="11">
                  <c:v>33402.5</c:v>
                </c:pt>
                <c:pt idx="12">
                  <c:v>33414</c:v>
                </c:pt>
                <c:pt idx="13">
                  <c:v>33425</c:v>
                </c:pt>
                <c:pt idx="14">
                  <c:v>36731</c:v>
                </c:pt>
                <c:pt idx="15">
                  <c:v>36731</c:v>
                </c:pt>
                <c:pt idx="16">
                  <c:v>37396</c:v>
                </c:pt>
                <c:pt idx="17">
                  <c:v>38171</c:v>
                </c:pt>
                <c:pt idx="18">
                  <c:v>38949</c:v>
                </c:pt>
                <c:pt idx="19">
                  <c:v>39450</c:v>
                </c:pt>
                <c:pt idx="20">
                  <c:v>39562</c:v>
                </c:pt>
                <c:pt idx="21">
                  <c:v>39654.5</c:v>
                </c:pt>
                <c:pt idx="22">
                  <c:v>41065.5</c:v>
                </c:pt>
                <c:pt idx="23">
                  <c:v>42458.5</c:v>
                </c:pt>
                <c:pt idx="24">
                  <c:v>42492</c:v>
                </c:pt>
                <c:pt idx="25">
                  <c:v>42511</c:v>
                </c:pt>
                <c:pt idx="26">
                  <c:v>43094</c:v>
                </c:pt>
                <c:pt idx="27">
                  <c:v>43160.5</c:v>
                </c:pt>
                <c:pt idx="28">
                  <c:v>43726</c:v>
                </c:pt>
              </c:numCache>
            </c:numRef>
          </c:xVal>
          <c:yVal>
            <c:numRef>
              <c:f>Active!$U$21:$U$997</c:f>
              <c:numCache>
                <c:formatCode>General</c:formatCode>
                <c:ptCount val="977"/>
                <c:pt idx="16">
                  <c:v>-8.4272599997348152E-2</c:v>
                </c:pt>
                <c:pt idx="26">
                  <c:v>-0.12860889999137726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6B6A-4ECA-8FC0-4219569C04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87831848"/>
        <c:axId val="1"/>
      </c:scatterChart>
      <c:valAx>
        <c:axId val="687831848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258064516129032"/>
              <c:y val="0.8379230577829147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7003154422210988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87831848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9.6774193548387094E-2"/>
          <c:y val="0.9204921861831491"/>
          <c:w val="0.89516129032258063"/>
          <c:h val="6.116240057148825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874329521410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'A (old)'!$H$20:$H$20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AD2-4E5A-9E06-DFE8BD52ABE5}"/>
            </c:ext>
          </c:extLst>
        </c:ser>
        <c:ser>
          <c:idx val="1"/>
          <c:order val="1"/>
          <c:tx>
            <c:strRef>
              <c:f>'A (old)'!$I$20:$I$20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(old)'!$I$21:$I$999</c:f>
              <c:numCache>
                <c:formatCode>General</c:formatCode>
                <c:ptCount val="979"/>
                <c:pt idx="1">
                  <c:v>-0.10352358400268713</c:v>
                </c:pt>
                <c:pt idx="2">
                  <c:v>-0.10859477759368019</c:v>
                </c:pt>
                <c:pt idx="3">
                  <c:v>-0.1046405599990976</c:v>
                </c:pt>
                <c:pt idx="4">
                  <c:v>-0.10004155519709457</c:v>
                </c:pt>
                <c:pt idx="5">
                  <c:v>-0.11097211199376034</c:v>
                </c:pt>
                <c:pt idx="9">
                  <c:v>-0.1050060607958585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AD2-4E5A-9E06-DFE8BD52ABE5}"/>
            </c:ext>
          </c:extLst>
        </c:ser>
        <c:ser>
          <c:idx val="3"/>
          <c:order val="2"/>
          <c:tx>
            <c:strRef>
              <c:f>'A (old)'!$J$20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(old)'!$J$21:$J$999</c:f>
              <c:numCache>
                <c:formatCode>General</c:formatCode>
                <c:ptCount val="979"/>
                <c:pt idx="6">
                  <c:v>-9.8431475198594853E-2</c:v>
                </c:pt>
                <c:pt idx="7">
                  <c:v>-9.9423039995599538E-2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AD2-4E5A-9E06-DFE8BD52ABE5}"/>
            </c:ext>
          </c:extLst>
        </c:ser>
        <c:ser>
          <c:idx val="4"/>
          <c:order val="3"/>
          <c:tx>
            <c:strRef>
              <c:f>'A (old)'!$K$20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(old)'!$K$21:$K$999</c:f>
              <c:numCache>
                <c:formatCode>General</c:formatCode>
                <c:ptCount val="979"/>
                <c:pt idx="10">
                  <c:v>-5.5110134395363275E-2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AD2-4E5A-9E06-DFE8BD52ABE5}"/>
            </c:ext>
          </c:extLst>
        </c:ser>
        <c:ser>
          <c:idx val="2"/>
          <c:order val="4"/>
          <c:tx>
            <c:strRef>
              <c:f>'A (old)'!$L$20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AD2-4E5A-9E06-DFE8BD52ABE5}"/>
            </c:ext>
          </c:extLst>
        </c:ser>
        <c:ser>
          <c:idx val="5"/>
          <c:order val="5"/>
          <c:tx>
            <c:strRef>
              <c:f>'A (old)'!$M$20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AD2-4E5A-9E06-DFE8BD52ABE5}"/>
            </c:ext>
          </c:extLst>
        </c:ser>
        <c:ser>
          <c:idx val="6"/>
          <c:order val="6"/>
          <c:tx>
            <c:strRef>
              <c:f>'A (old)'!$N$20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'A (old)'!$D$21:$D$999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(old)'!$N$21:$N$999</c:f>
              <c:numCache>
                <c:formatCode>General</c:formatCode>
                <c:ptCount val="979"/>
                <c:pt idx="8">
                  <c:v>-0.1050060607958585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AD2-4E5A-9E06-DFE8BD52ABE5}"/>
            </c:ext>
          </c:extLst>
        </c:ser>
        <c:ser>
          <c:idx val="7"/>
          <c:order val="7"/>
          <c:tx>
            <c:strRef>
              <c:f>'A (old)'!$O$20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'A (old)'!$F$21:$F$999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'A (old)'!$O$21:$O$999</c:f>
              <c:numCache>
                <c:formatCode>General</c:formatCode>
                <c:ptCount val="979"/>
                <c:pt idx="0">
                  <c:v>-1.8443351366428384E-3</c:v>
                </c:pt>
                <c:pt idx="1">
                  <c:v>-9.9971831514696505E-2</c:v>
                </c:pt>
                <c:pt idx="2">
                  <c:v>-9.9977846071630502E-2</c:v>
                </c:pt>
                <c:pt idx="3">
                  <c:v>-9.9994386103198982E-2</c:v>
                </c:pt>
                <c:pt idx="4">
                  <c:v>-0.10225435587114587</c:v>
                </c:pt>
                <c:pt idx="5">
                  <c:v>-0.10229495413045031</c:v>
                </c:pt>
                <c:pt idx="6">
                  <c:v>-0.10232953783282075</c:v>
                </c:pt>
                <c:pt idx="7">
                  <c:v>-0.1023626178959577</c:v>
                </c:pt>
                <c:pt idx="8">
                  <c:v>-0.11230468050784387</c:v>
                </c:pt>
                <c:pt idx="9">
                  <c:v>-0.11230468050784387</c:v>
                </c:pt>
                <c:pt idx="10">
                  <c:v>-0.11430301704916218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AD2-4E5A-9E06-DFE8BD52A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854904"/>
        <c:axId val="1"/>
      </c:scatterChart>
      <c:valAx>
        <c:axId val="65085490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85490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wMode val="edge"/>
          <c:hMode val="edge"/>
          <c:x val="0.14701147816942914"/>
          <c:y val="0.91925596256989606"/>
          <c:w val="0.94184252816540093"/>
          <c:h val="0.98136776381213209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8743295214108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814859468012961"/>
          <c:w val="0.80937058998462585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F1F8-4B7A-A292-73DCF33C0EE8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B!$I$21:$I$999</c:f>
              <c:numCache>
                <c:formatCode>General</c:formatCode>
                <c:ptCount val="979"/>
                <c:pt idx="1">
                  <c:v>-5.4360000001906883E-2</c:v>
                </c:pt>
                <c:pt idx="2">
                  <c:v>-5.8719999993627425E-2</c:v>
                </c:pt>
                <c:pt idx="3">
                  <c:v>-5.281000000104541E-2</c:v>
                </c:pt>
                <c:pt idx="4">
                  <c:v>-4.3569999994360842E-2</c:v>
                </c:pt>
                <c:pt idx="5">
                  <c:v>-4.9699999995937105E-2</c:v>
                </c:pt>
                <c:pt idx="9">
                  <c:v>8.9509999997972045E-2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F1F8-4B7A-A292-73DCF33C0EE8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B!$J$21:$J$999</c:f>
              <c:numCache>
                <c:formatCode>General</c:formatCode>
                <c:ptCount val="979"/>
                <c:pt idx="6">
                  <c:v>-3.3069999997678678E-2</c:v>
                </c:pt>
                <c:pt idx="7">
                  <c:v>-3.0149999998684507E-2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F1F8-4B7A-A292-73DCF33C0EE8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B!$K$21:$K$999</c:f>
              <c:numCache>
                <c:formatCode>General</c:formatCode>
                <c:ptCount val="979"/>
                <c:pt idx="10">
                  <c:v>0.11311000000569038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F1F8-4B7A-A292-73DCF33C0EE8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F1F8-4B7A-A292-73DCF33C0EE8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F1F8-4B7A-A292-73DCF33C0EE8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B!$N$21:$N$999</c:f>
              <c:numCache>
                <c:formatCode>General</c:formatCode>
                <c:ptCount val="979"/>
                <c:pt idx="8">
                  <c:v>8.9509999997972045E-2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F1F8-4B7A-A292-73DCF33C0EE8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B!$O$21:$O$999</c:f>
              <c:numCache>
                <c:formatCode>General</c:formatCode>
                <c:ptCount val="979"/>
                <c:pt idx="0">
                  <c:v>-1.2524630382764574</c:v>
                </c:pt>
                <c:pt idx="1">
                  <c:v>-6.1728448657919266E-2</c:v>
                </c:pt>
                <c:pt idx="2">
                  <c:v>-6.165551379392209E-2</c:v>
                </c:pt>
                <c:pt idx="3">
                  <c:v>-6.1454942917929856E-2</c:v>
                </c:pt>
                <c:pt idx="4">
                  <c:v>-3.4031434054976772E-2</c:v>
                </c:pt>
                <c:pt idx="5">
                  <c:v>-3.3539123722995612E-2</c:v>
                </c:pt>
                <c:pt idx="6">
                  <c:v>-3.3119748255011627E-2</c:v>
                </c:pt>
                <c:pt idx="7">
                  <c:v>-3.2718606503026937E-2</c:v>
                </c:pt>
                <c:pt idx="8">
                  <c:v>8.7915658548367359E-2</c:v>
                </c:pt>
                <c:pt idx="9">
                  <c:v>8.7915658548367359E-2</c:v>
                </c:pt>
                <c:pt idx="10">
                  <c:v>0.11216650082744151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F1F8-4B7A-A292-73DCF33C0EE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03913416"/>
        <c:axId val="1"/>
      </c:scatterChart>
      <c:valAx>
        <c:axId val="503913416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039134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01147816942914"/>
          <c:y val="0.91975600272188196"/>
          <c:w val="0.79483104999597176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2903225806451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064516129032258"/>
          <c:y val="0.14860681114551083"/>
          <c:w val="0.8193548387096774"/>
          <c:h val="0.62538699690402477"/>
        </c:manualLayout>
      </c:layout>
      <c:scatterChart>
        <c:scatterStyle val="lineMarker"/>
        <c:varyColors val="0"/>
        <c:ser>
          <c:idx val="0"/>
          <c:order val="0"/>
          <c:tx>
            <c:strRef>
              <c:f>B!$H$20:$H$20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EB5F-42AB-AF26-4E828ACE68A7}"/>
            </c:ext>
          </c:extLst>
        </c:ser>
        <c:ser>
          <c:idx val="1"/>
          <c:order val="1"/>
          <c:tx>
            <c:strRef>
              <c:f>B!$I$20:$I$20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B!$I$21:$I$999</c:f>
              <c:numCache>
                <c:formatCode>General</c:formatCode>
                <c:ptCount val="979"/>
                <c:pt idx="1">
                  <c:v>-5.4360000001906883E-2</c:v>
                </c:pt>
                <c:pt idx="2">
                  <c:v>-5.8719999993627425E-2</c:v>
                </c:pt>
                <c:pt idx="3">
                  <c:v>-5.281000000104541E-2</c:v>
                </c:pt>
                <c:pt idx="4">
                  <c:v>-4.3569999994360842E-2</c:v>
                </c:pt>
                <c:pt idx="5">
                  <c:v>-4.9699999995937105E-2</c:v>
                </c:pt>
                <c:pt idx="9">
                  <c:v>8.9509999997972045E-2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EB5F-42AB-AF26-4E828ACE68A7}"/>
            </c:ext>
          </c:extLst>
        </c:ser>
        <c:ser>
          <c:idx val="3"/>
          <c:order val="2"/>
          <c:tx>
            <c:strRef>
              <c:f>B!$J$20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B!$J$21:$J$999</c:f>
              <c:numCache>
                <c:formatCode>General</c:formatCode>
                <c:ptCount val="979"/>
                <c:pt idx="6">
                  <c:v>-3.3069999997678678E-2</c:v>
                </c:pt>
                <c:pt idx="7">
                  <c:v>-3.0149999998684507E-2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EB5F-42AB-AF26-4E828ACE68A7}"/>
            </c:ext>
          </c:extLst>
        </c:ser>
        <c:ser>
          <c:idx val="4"/>
          <c:order val="3"/>
          <c:tx>
            <c:strRef>
              <c:f>B!$K$20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B!$K$21:$K$999</c:f>
              <c:numCache>
                <c:formatCode>General</c:formatCode>
                <c:ptCount val="979"/>
                <c:pt idx="10">
                  <c:v>0.11311000000569038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EB5F-42AB-AF26-4E828ACE68A7}"/>
            </c:ext>
          </c:extLst>
        </c:ser>
        <c:ser>
          <c:idx val="2"/>
          <c:order val="4"/>
          <c:tx>
            <c:strRef>
              <c:f>B!$L$20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EB5F-42AB-AF26-4E828ACE68A7}"/>
            </c:ext>
          </c:extLst>
        </c:ser>
        <c:ser>
          <c:idx val="5"/>
          <c:order val="5"/>
          <c:tx>
            <c:strRef>
              <c:f>B!$M$20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EB5F-42AB-AF26-4E828ACE68A7}"/>
            </c:ext>
          </c:extLst>
        </c:ser>
        <c:ser>
          <c:idx val="6"/>
          <c:order val="6"/>
          <c:tx>
            <c:strRef>
              <c:f>B!$N$20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B!$D$21:$D$999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B!$N$21:$N$999</c:f>
              <c:numCache>
                <c:formatCode>General</c:formatCode>
                <c:ptCount val="979"/>
                <c:pt idx="8">
                  <c:v>8.9509999997972045E-2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EB5F-42AB-AF26-4E828ACE68A7}"/>
            </c:ext>
          </c:extLst>
        </c:ser>
        <c:ser>
          <c:idx val="7"/>
          <c:order val="7"/>
          <c:tx>
            <c:strRef>
              <c:f>B!$O$20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B!$F$21:$F$999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32652</c:v>
                </c:pt>
                <c:pt idx="2">
                  <c:v>32654</c:v>
                </c:pt>
                <c:pt idx="3">
                  <c:v>32659.5</c:v>
                </c:pt>
                <c:pt idx="4">
                  <c:v>33411.5</c:v>
                </c:pt>
                <c:pt idx="5">
                  <c:v>33425</c:v>
                </c:pt>
                <c:pt idx="6">
                  <c:v>33436.5</c:v>
                </c:pt>
                <c:pt idx="7">
                  <c:v>33447.5</c:v>
                </c:pt>
                <c:pt idx="8">
                  <c:v>36755.5</c:v>
                </c:pt>
                <c:pt idx="9">
                  <c:v>36755.5</c:v>
                </c:pt>
                <c:pt idx="10">
                  <c:v>37420.5</c:v>
                </c:pt>
              </c:numCache>
            </c:numRef>
          </c:xVal>
          <c:yVal>
            <c:numRef>
              <c:f>B!$O$21:$O$999</c:f>
              <c:numCache>
                <c:formatCode>General</c:formatCode>
                <c:ptCount val="979"/>
                <c:pt idx="0">
                  <c:v>-1.2524630382764574</c:v>
                </c:pt>
                <c:pt idx="1">
                  <c:v>-6.1728448657919266E-2</c:v>
                </c:pt>
                <c:pt idx="2">
                  <c:v>-6.165551379392209E-2</c:v>
                </c:pt>
                <c:pt idx="3">
                  <c:v>-6.1454942917929856E-2</c:v>
                </c:pt>
                <c:pt idx="4">
                  <c:v>-3.4031434054976772E-2</c:v>
                </c:pt>
                <c:pt idx="5">
                  <c:v>-3.3539123722995612E-2</c:v>
                </c:pt>
                <c:pt idx="6">
                  <c:v>-3.3119748255011627E-2</c:v>
                </c:pt>
                <c:pt idx="7">
                  <c:v>-3.2718606503026937E-2</c:v>
                </c:pt>
                <c:pt idx="8">
                  <c:v>8.7915658548367359E-2</c:v>
                </c:pt>
                <c:pt idx="9">
                  <c:v>8.7915658548367359E-2</c:v>
                </c:pt>
                <c:pt idx="10">
                  <c:v>0.11216650082744151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EB5F-42AB-AF26-4E828ACE68A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3044552"/>
        <c:axId val="1"/>
      </c:scatterChart>
      <c:valAx>
        <c:axId val="643044552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1935483870967747"/>
              <c:y val="0.8359133126934984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8421052631578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43044552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35483870967742"/>
          <c:y val="0.91950464396284826"/>
          <c:w val="0.79354838709677422"/>
          <c:h val="6.1919504643962897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8743295214108"/>
          <c:y val="3.384615384615384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769252958613219"/>
          <c:w val="0.80937058998462585"/>
          <c:h val="0.62769325074106186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977B-485F-8CD4-C0F86C379F16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(2)'!$I$21:$I$999</c:f>
              <c:numCache>
                <c:formatCode>General</c:formatCode>
                <c:ptCount val="979"/>
                <c:pt idx="1">
                  <c:v>6.7946578965347726E-2</c:v>
                </c:pt>
                <c:pt idx="2">
                  <c:v>6.3513644105114508E-2</c:v>
                </c:pt>
                <c:pt idx="3">
                  <c:v>6.9223073223838583E-2</c:v>
                </c:pt>
                <c:pt idx="4">
                  <c:v>5.1039564365055412E-2</c:v>
                </c:pt>
                <c:pt idx="5">
                  <c:v>4.4417254030122422E-2</c:v>
                </c:pt>
                <c:pt idx="9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977B-485F-8CD4-C0F86C379F16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(2)'!$J$21:$J$999</c:f>
              <c:numCache>
                <c:formatCode>General</c:formatCode>
                <c:ptCount val="979"/>
                <c:pt idx="6">
                  <c:v>6.0627878556260839E-2</c:v>
                </c:pt>
                <c:pt idx="7">
                  <c:v>6.3146736814815085E-2</c:v>
                </c:pt>
                <c:pt idx="12">
                  <c:v>-2.6776993567182217E-2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977B-485F-8CD4-C0F86C379F16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(2)'!$K$21:$K$999</c:f>
              <c:numCache>
                <c:formatCode>General</c:formatCode>
                <c:ptCount val="979"/>
                <c:pt idx="10">
                  <c:v>6.1521629482740536E-2</c:v>
                </c:pt>
                <c:pt idx="11">
                  <c:v>-1.03570977516938E-2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977B-485F-8CD4-C0F86C379F16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977B-485F-8CD4-C0F86C379F16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977B-485F-8CD4-C0F86C379F16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(2)'!$N$21:$N$999</c:f>
              <c:numCache>
                <c:formatCode>General</c:formatCode>
                <c:ptCount val="979"/>
                <c:pt idx="8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977B-485F-8CD4-C0F86C379F16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(2)'!$O$21:$O$999</c:f>
              <c:numCache>
                <c:formatCode>General</c:formatCode>
                <c:ptCount val="979"/>
                <c:pt idx="0">
                  <c:v>0.29705076533433333</c:v>
                </c:pt>
                <c:pt idx="1">
                  <c:v>6.6998356470987425E-2</c:v>
                </c:pt>
                <c:pt idx="2">
                  <c:v>6.6984264224008855E-2</c:v>
                </c:pt>
                <c:pt idx="3">
                  <c:v>6.6945510544817788E-2</c:v>
                </c:pt>
                <c:pt idx="4">
                  <c:v>6.1646825680876982E-2</c:v>
                </c:pt>
                <c:pt idx="5">
                  <c:v>6.1551703013771664E-2</c:v>
                </c:pt>
                <c:pt idx="6">
                  <c:v>6.1470672593644887E-2</c:v>
                </c:pt>
                <c:pt idx="7">
                  <c:v>6.1393165235262781E-2</c:v>
                </c:pt>
                <c:pt idx="8">
                  <c:v>3.808458873271453E-2</c:v>
                </c:pt>
                <c:pt idx="9">
                  <c:v>3.808458873271453E-2</c:v>
                </c:pt>
                <c:pt idx="10">
                  <c:v>3.3398916612341345E-2</c:v>
                </c:pt>
                <c:pt idx="11">
                  <c:v>2.7931124784657702E-2</c:v>
                </c:pt>
                <c:pt idx="12">
                  <c:v>2.2445717648250874E-2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977B-485F-8CD4-C0F86C379F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0851160"/>
        <c:axId val="1"/>
      </c:scatterChart>
      <c:valAx>
        <c:axId val="650851160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69243690692509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-0.1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92314153038562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65085116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01147816942914"/>
          <c:y val="0.92000129214617399"/>
          <c:w val="0.79483104999597176"/>
          <c:h val="6.153846153846154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29032258064514"/>
          <c:y val="3.3950617283950615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32258064516129"/>
          <c:y val="0.14814859468012961"/>
          <c:w val="0.80967741935483872"/>
          <c:h val="0.62654509833471483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4BD5-4B8A-8A8D-B3F457D57FB9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(2)'!$I$21:$I$999</c:f>
              <c:numCache>
                <c:formatCode>General</c:formatCode>
                <c:ptCount val="979"/>
                <c:pt idx="1">
                  <c:v>6.7946578965347726E-2</c:v>
                </c:pt>
                <c:pt idx="2">
                  <c:v>6.3513644105114508E-2</c:v>
                </c:pt>
                <c:pt idx="3">
                  <c:v>6.9223073223838583E-2</c:v>
                </c:pt>
                <c:pt idx="4">
                  <c:v>5.1039564365055412E-2</c:v>
                </c:pt>
                <c:pt idx="5">
                  <c:v>4.4417254030122422E-2</c:v>
                </c:pt>
                <c:pt idx="9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4BD5-4B8A-8A8D-B3F457D57FB9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(2)'!$J$21:$J$999</c:f>
              <c:numCache>
                <c:formatCode>General</c:formatCode>
                <c:ptCount val="979"/>
                <c:pt idx="6">
                  <c:v>6.0627878556260839E-2</c:v>
                </c:pt>
                <c:pt idx="7">
                  <c:v>6.3146736814815085E-2</c:v>
                </c:pt>
                <c:pt idx="12">
                  <c:v>-2.6776993567182217E-2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4BD5-4B8A-8A8D-B3F457D57FB9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(2)'!$K$21:$K$999</c:f>
              <c:numCache>
                <c:formatCode>General</c:formatCode>
                <c:ptCount val="979"/>
                <c:pt idx="10">
                  <c:v>6.1521629482740536E-2</c:v>
                </c:pt>
                <c:pt idx="11">
                  <c:v>-1.03570977516938E-2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4BD5-4B8A-8A8D-B3F457D57FB9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4BD5-4B8A-8A8D-B3F457D57FB9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4BD5-4B8A-8A8D-B3F457D57FB9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(2)'!$N$21:$N$999</c:f>
              <c:numCache>
                <c:formatCode>General</c:formatCode>
                <c:ptCount val="979"/>
                <c:pt idx="8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4BD5-4B8A-8A8D-B3F457D57FB9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(2)'!$O$21:$O$999</c:f>
              <c:numCache>
                <c:formatCode>General</c:formatCode>
                <c:ptCount val="979"/>
                <c:pt idx="0">
                  <c:v>0.29705076533433333</c:v>
                </c:pt>
                <c:pt idx="1">
                  <c:v>6.6998356470987425E-2</c:v>
                </c:pt>
                <c:pt idx="2">
                  <c:v>6.6984264224008855E-2</c:v>
                </c:pt>
                <c:pt idx="3">
                  <c:v>6.6945510544817788E-2</c:v>
                </c:pt>
                <c:pt idx="4">
                  <c:v>6.1646825680876982E-2</c:v>
                </c:pt>
                <c:pt idx="5">
                  <c:v>6.1551703013771664E-2</c:v>
                </c:pt>
                <c:pt idx="6">
                  <c:v>6.1470672593644887E-2</c:v>
                </c:pt>
                <c:pt idx="7">
                  <c:v>6.1393165235262781E-2</c:v>
                </c:pt>
                <c:pt idx="8">
                  <c:v>3.808458873271453E-2</c:v>
                </c:pt>
                <c:pt idx="9">
                  <c:v>3.808458873271453E-2</c:v>
                </c:pt>
                <c:pt idx="10">
                  <c:v>3.3398916612341345E-2</c:v>
                </c:pt>
                <c:pt idx="11">
                  <c:v>2.7931124784657702E-2</c:v>
                </c:pt>
                <c:pt idx="12">
                  <c:v>2.2445717648250874E-2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4BD5-4B8A-8A8D-B3F457D57FB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9595024"/>
        <c:axId val="1"/>
      </c:scatterChart>
      <c:valAx>
        <c:axId val="739595024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419354838709675"/>
              <c:y val="0.8364223453549787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0.05"/>
              <c:y val="0.367284922717993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9595024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838709677419354"/>
          <c:y val="0.91975600272188196"/>
          <c:w val="0.79354838709677411"/>
          <c:h val="6.1728719095298312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6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2784319901188822"/>
          <c:y val="3.5928143712574849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21372589944450721"/>
          <c:y val="0.17065893212442126"/>
          <c:w val="0.70980528072395976"/>
          <c:h val="0.57784515614058429"/>
        </c:manualLayout>
      </c:layout>
      <c:scatterChart>
        <c:scatterStyle val="lineMarker"/>
        <c:varyColors val="0"/>
        <c:ser>
          <c:idx val="0"/>
          <c:order val="0"/>
          <c:tx>
            <c:strRef>
              <c:f>'B (2)'!$H$20:$H$20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0CCD-4338-A39A-1703758437C3}"/>
            </c:ext>
          </c:extLst>
        </c:ser>
        <c:ser>
          <c:idx val="1"/>
          <c:order val="1"/>
          <c:tx>
            <c:strRef>
              <c:f>'B (2)'!$I$20:$I$20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(2)'!$I$21:$I$999</c:f>
              <c:numCache>
                <c:formatCode>General</c:formatCode>
                <c:ptCount val="979"/>
                <c:pt idx="1">
                  <c:v>6.7946578965347726E-2</c:v>
                </c:pt>
                <c:pt idx="2">
                  <c:v>6.3513644105114508E-2</c:v>
                </c:pt>
                <c:pt idx="3">
                  <c:v>6.9223073223838583E-2</c:v>
                </c:pt>
                <c:pt idx="4">
                  <c:v>5.1039564365055412E-2</c:v>
                </c:pt>
                <c:pt idx="5">
                  <c:v>4.4417254030122422E-2</c:v>
                </c:pt>
                <c:pt idx="9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0CCD-4338-A39A-1703758437C3}"/>
            </c:ext>
          </c:extLst>
        </c:ser>
        <c:ser>
          <c:idx val="3"/>
          <c:order val="2"/>
          <c:tx>
            <c:strRef>
              <c:f>'B (2)'!$J$20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6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(2)'!$J$21:$J$999</c:f>
              <c:numCache>
                <c:formatCode>General</c:formatCode>
                <c:ptCount val="979"/>
                <c:pt idx="6">
                  <c:v>6.0627878556260839E-2</c:v>
                </c:pt>
                <c:pt idx="7">
                  <c:v>6.3146736814815085E-2</c:v>
                </c:pt>
                <c:pt idx="12">
                  <c:v>-2.6776993567182217E-2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0CCD-4338-A39A-1703758437C3}"/>
            </c:ext>
          </c:extLst>
        </c:ser>
        <c:ser>
          <c:idx val="4"/>
          <c:order val="3"/>
          <c:tx>
            <c:strRef>
              <c:f>'B (2)'!$K$20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6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(2)'!$K$21:$K$999</c:f>
              <c:numCache>
                <c:formatCode>General</c:formatCode>
                <c:ptCount val="979"/>
                <c:pt idx="10">
                  <c:v>6.1521629482740536E-2</c:v>
                </c:pt>
                <c:pt idx="11">
                  <c:v>-1.03570977516938E-2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0CCD-4338-A39A-1703758437C3}"/>
            </c:ext>
          </c:extLst>
        </c:ser>
        <c:ser>
          <c:idx val="2"/>
          <c:order val="4"/>
          <c:tx>
            <c:strRef>
              <c:f>'B (2)'!$L$20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0CCD-4338-A39A-1703758437C3}"/>
            </c:ext>
          </c:extLst>
        </c:ser>
        <c:ser>
          <c:idx val="5"/>
          <c:order val="5"/>
          <c:tx>
            <c:strRef>
              <c:f>'B (2)'!$M$20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0CCD-4338-A39A-1703758437C3}"/>
            </c:ext>
          </c:extLst>
        </c:ser>
        <c:ser>
          <c:idx val="6"/>
          <c:order val="6"/>
          <c:tx>
            <c:strRef>
              <c:f>'B (2)'!$N$20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plus>
            <c:minus>
              <c:numRef>
                <c:f>'B (2)'!$D$21:$D$999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  <c:pt idx="11">
                    <c:v>1E-4</c:v>
                  </c:pt>
                  <c:pt idx="12">
                    <c:v>5.0000000000000001E-4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(2)'!$N$21:$N$999</c:f>
              <c:numCache>
                <c:formatCode>General</c:formatCode>
                <c:ptCount val="979"/>
                <c:pt idx="8">
                  <c:v>6.2172471756639425E-2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0CCD-4338-A39A-1703758437C3}"/>
            </c:ext>
          </c:extLst>
        </c:ser>
        <c:ser>
          <c:idx val="7"/>
          <c:order val="7"/>
          <c:tx>
            <c:strRef>
              <c:f>'B (2)'!$O$20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254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'B (2)'!$F$21:$F$999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32649.5</c:v>
                </c:pt>
                <c:pt idx="2">
                  <c:v>32651.5</c:v>
                </c:pt>
                <c:pt idx="3">
                  <c:v>32657</c:v>
                </c:pt>
                <c:pt idx="4">
                  <c:v>33409</c:v>
                </c:pt>
                <c:pt idx="5">
                  <c:v>33422.5</c:v>
                </c:pt>
                <c:pt idx="6">
                  <c:v>33434</c:v>
                </c:pt>
                <c:pt idx="7">
                  <c:v>33445</c:v>
                </c:pt>
                <c:pt idx="8">
                  <c:v>36753</c:v>
                </c:pt>
                <c:pt idx="9">
                  <c:v>36753</c:v>
                </c:pt>
                <c:pt idx="10">
                  <c:v>37418</c:v>
                </c:pt>
                <c:pt idx="11">
                  <c:v>38194</c:v>
                </c:pt>
                <c:pt idx="12">
                  <c:v>38972.5</c:v>
                </c:pt>
              </c:numCache>
            </c:numRef>
          </c:xVal>
          <c:yVal>
            <c:numRef>
              <c:f>'B (2)'!$O$21:$O$999</c:f>
              <c:numCache>
                <c:formatCode>General</c:formatCode>
                <c:ptCount val="979"/>
                <c:pt idx="0">
                  <c:v>0.29705076533433333</c:v>
                </c:pt>
                <c:pt idx="1">
                  <c:v>6.6998356470987425E-2</c:v>
                </c:pt>
                <c:pt idx="2">
                  <c:v>6.6984264224008855E-2</c:v>
                </c:pt>
                <c:pt idx="3">
                  <c:v>6.6945510544817788E-2</c:v>
                </c:pt>
                <c:pt idx="4">
                  <c:v>6.1646825680876982E-2</c:v>
                </c:pt>
                <c:pt idx="5">
                  <c:v>6.1551703013771664E-2</c:v>
                </c:pt>
                <c:pt idx="6">
                  <c:v>6.1470672593644887E-2</c:v>
                </c:pt>
                <c:pt idx="7">
                  <c:v>6.1393165235262781E-2</c:v>
                </c:pt>
                <c:pt idx="8">
                  <c:v>3.808458873271453E-2</c:v>
                </c:pt>
                <c:pt idx="9">
                  <c:v>3.808458873271453E-2</c:v>
                </c:pt>
                <c:pt idx="10">
                  <c:v>3.3398916612341345E-2</c:v>
                </c:pt>
                <c:pt idx="11">
                  <c:v>2.7931124784657702E-2</c:v>
                </c:pt>
                <c:pt idx="12">
                  <c:v>2.2445717648250874E-2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0CCD-4338-A39A-1703758437C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35081216"/>
        <c:axId val="1"/>
      </c:scatterChart>
      <c:valAx>
        <c:axId val="735081216"/>
        <c:scaling>
          <c:orientation val="minMax"/>
          <c:min val="32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81176635273531983"/>
              <c:y val="0.8413186225973249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ax val="0.08"/>
          <c:min val="0.04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7058823529411764E-2"/>
              <c:y val="0.3233539220771056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3508121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V530 Mon - O-C Diagr.</a:t>
            </a:r>
          </a:p>
        </c:rich>
      </c:tx>
      <c:layout>
        <c:manualLayout>
          <c:xMode val="edge"/>
          <c:yMode val="edge"/>
          <c:x val="0.3618743295214108"/>
          <c:y val="3.416149068322981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05493838895458"/>
          <c:y val="0.14906854902912253"/>
          <c:w val="0.80937058998462585"/>
          <c:h val="0.62422454905945057"/>
        </c:manualLayout>
      </c:layout>
      <c:scatterChart>
        <c:scatterStyle val="lineMarker"/>
        <c:varyColors val="0"/>
        <c:ser>
          <c:idx val="0"/>
          <c:order val="0"/>
          <c:tx>
            <c:strRef>
              <c:f>'C'!$H$20:$H$20</c:f>
              <c:strCache>
                <c:ptCount val="1"/>
                <c:pt idx="0">
                  <c:v>GCVS 4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3"/>
            <c:spPr>
              <a:solidFill>
                <a:srgbClr val="424242"/>
              </a:solidFill>
              <a:ln>
                <a:solidFill>
                  <a:srgbClr val="424242"/>
                </a:solidFill>
                <a:prstDash val="solid"/>
              </a:ln>
            </c:spPr>
          </c:marker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'C'!$H$21:$H$999</c:f>
              <c:numCache>
                <c:formatCode>General</c:formatCode>
                <c:ptCount val="979"/>
                <c:pt idx="0">
                  <c:v>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7DE5-42C9-957F-035879349392}"/>
            </c:ext>
          </c:extLst>
        </c:ser>
        <c:ser>
          <c:idx val="1"/>
          <c:order val="1"/>
          <c:tx>
            <c:strRef>
              <c:f>'C'!$I$20:$I$20</c:f>
              <c:strCache>
                <c:ptCount val="1"/>
                <c:pt idx="0">
                  <c:v>IBVS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3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'C'!$I$21:$I$999</c:f>
              <c:numCache>
                <c:formatCode>General</c:formatCode>
                <c:ptCount val="979"/>
                <c:pt idx="1">
                  <c:v>8.292899998195935E-3</c:v>
                </c:pt>
                <c:pt idx="2">
                  <c:v>3.2285600027535111E-3</c:v>
                </c:pt>
                <c:pt idx="3">
                  <c:v>7.2016250051092356E-3</c:v>
                </c:pt>
                <c:pt idx="4">
                  <c:v>1.437586999963969E-2</c:v>
                </c:pt>
                <c:pt idx="5">
                  <c:v>3.4915750075015239E-3</c:v>
                </c:pt>
                <c:pt idx="9">
                  <c:v>2.086373000202002E-2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7DE5-42C9-957F-035879349392}"/>
            </c:ext>
          </c:extLst>
        </c:ser>
        <c:ser>
          <c:idx val="3"/>
          <c:order val="2"/>
          <c:tx>
            <c:strRef>
              <c:f>'C'!$J$20</c:f>
              <c:strCache>
                <c:ptCount val="1"/>
                <c:pt idx="0">
                  <c:v>BBSAG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FF808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'C'!$J$21:$J$999</c:f>
              <c:numCache>
                <c:formatCode>General</c:formatCode>
                <c:ptCount val="979"/>
                <c:pt idx="6">
                  <c:v>1.6071620004368015E-2</c:v>
                </c:pt>
                <c:pt idx="7">
                  <c:v>1.5117750001081731E-2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7DE5-42C9-957F-035879349392}"/>
            </c:ext>
          </c:extLst>
        </c:ser>
        <c:ser>
          <c:idx val="4"/>
          <c:order val="3"/>
          <c:tx>
            <c:strRef>
              <c:f>'C'!$K$20</c:f>
              <c:strCache>
                <c:ptCount val="1"/>
                <c:pt idx="0">
                  <c:v>Nelson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'C'!$K$21:$K$999</c:f>
              <c:numCache>
                <c:formatCode>General</c:formatCode>
                <c:ptCount val="979"/>
                <c:pt idx="10">
                  <c:v>7.3036765010328963E-2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7DE5-42C9-957F-035879349392}"/>
            </c:ext>
          </c:extLst>
        </c:ser>
        <c:ser>
          <c:idx val="2"/>
          <c:order val="4"/>
          <c:tx>
            <c:strRef>
              <c:f>'C'!$L$20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7DE5-42C9-957F-035879349392}"/>
            </c:ext>
          </c:extLst>
        </c:ser>
        <c:ser>
          <c:idx val="5"/>
          <c:order val="5"/>
          <c:tx>
            <c:strRef>
              <c:f>'C'!$M$20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0000FF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7DE5-42C9-957F-035879349392}"/>
            </c:ext>
          </c:extLst>
        </c:ser>
        <c:ser>
          <c:idx val="6"/>
          <c:order val="6"/>
          <c:tx>
            <c:strRef>
              <c:f>'C'!$N$20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plus>
            <c:minus>
              <c:numRef>
                <c:f>'C'!$D$21:$D$999</c:f>
                <c:numCache>
                  <c:formatCode>General</c:formatCode>
                  <c:ptCount val="979"/>
                  <c:pt idx="1">
                    <c:v>5.4000000000000003E-3</c:v>
                  </c:pt>
                  <c:pt idx="2">
                    <c:v>1.6999999999999999E-3</c:v>
                  </c:pt>
                  <c:pt idx="3">
                    <c:v>2.8999999999999998E-3</c:v>
                  </c:pt>
                  <c:pt idx="4">
                    <c:v>6.4000000000000003E-3</c:v>
                  </c:pt>
                  <c:pt idx="5">
                    <c:v>8.0000000000000004E-4</c:v>
                  </c:pt>
                  <c:pt idx="6">
                    <c:v>3.0000000000000001E-3</c:v>
                  </c:pt>
                  <c:pt idx="7">
                    <c:v>6.9999999999999999E-4</c:v>
                  </c:pt>
                  <c:pt idx="8">
                    <c:v>4.0000000000000002E-4</c:v>
                  </c:pt>
                  <c:pt idx="9">
                    <c:v>4.0000000000000002E-4</c:v>
                  </c:pt>
                  <c:pt idx="10">
                    <c:v>1E-4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'C'!$N$21:$N$999</c:f>
              <c:numCache>
                <c:formatCode>General</c:formatCode>
                <c:ptCount val="979"/>
                <c:pt idx="8">
                  <c:v>2.086373000202002E-2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7DE5-42C9-957F-035879349392}"/>
            </c:ext>
          </c:extLst>
        </c:ser>
        <c:ser>
          <c:idx val="7"/>
          <c:order val="7"/>
          <c:tx>
            <c:strRef>
              <c:f>'C'!$O$20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'C'!$F$21:$F$999</c:f>
              <c:numCache>
                <c:formatCode>General</c:formatCode>
                <c:ptCount val="979"/>
                <c:pt idx="0">
                  <c:v>0</c:v>
                </c:pt>
                <c:pt idx="1">
                  <c:v>32630</c:v>
                </c:pt>
                <c:pt idx="2">
                  <c:v>32632</c:v>
                </c:pt>
                <c:pt idx="3">
                  <c:v>32637.5</c:v>
                </c:pt>
                <c:pt idx="4">
                  <c:v>33389</c:v>
                </c:pt>
                <c:pt idx="5">
                  <c:v>33402.5</c:v>
                </c:pt>
                <c:pt idx="6">
                  <c:v>33414</c:v>
                </c:pt>
                <c:pt idx="7">
                  <c:v>33425</c:v>
                </c:pt>
                <c:pt idx="8">
                  <c:v>36731</c:v>
                </c:pt>
                <c:pt idx="9">
                  <c:v>36731</c:v>
                </c:pt>
                <c:pt idx="10">
                  <c:v>37395.5</c:v>
                </c:pt>
              </c:numCache>
            </c:numRef>
          </c:xVal>
          <c:yVal>
            <c:numRef>
              <c:f>'C'!$O$21:$O$999</c:f>
              <c:numCache>
                <c:formatCode>General</c:formatCode>
                <c:ptCount val="979"/>
                <c:pt idx="0">
                  <c:v>-9.9149035228240812E-2</c:v>
                </c:pt>
                <c:pt idx="1">
                  <c:v>8.0351608589281642E-3</c:v>
                </c:pt>
                <c:pt idx="2">
                  <c:v>8.0417305307692449E-3</c:v>
                </c:pt>
                <c:pt idx="3">
                  <c:v>8.0597971283321995E-3</c:v>
                </c:pt>
                <c:pt idx="4">
                  <c:v>1.0528351322616827E-2</c:v>
                </c:pt>
                <c:pt idx="5">
                  <c:v>1.0572696607544105E-2</c:v>
                </c:pt>
                <c:pt idx="6">
                  <c:v>1.0610472220630301E-2</c:v>
                </c:pt>
                <c:pt idx="7">
                  <c:v>1.0646605415756225E-2</c:v>
                </c:pt>
                <c:pt idx="8">
                  <c:v>2.1506272969056273E-2</c:v>
                </c:pt>
                <c:pt idx="9">
                  <c:v>2.1506272969056273E-2</c:v>
                </c:pt>
                <c:pt idx="10">
                  <c:v>2.3689046438254049E-2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7DE5-42C9-957F-0358793493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744664640"/>
        <c:axId val="1"/>
      </c:scatterChart>
      <c:valAx>
        <c:axId val="744664640"/>
        <c:scaling>
          <c:orientation val="minMax"/>
          <c:min val="30000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2342521805129771"/>
              <c:y val="0.83540503089287743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  <c:min val="-0.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5.0080775444264945E-2"/>
              <c:y val="0.36646027942159404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744664640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701147816942914"/>
          <c:y val="0.91925596256989606"/>
          <c:w val="0.79483104999597176"/>
          <c:h val="6.2111801242236031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chart" Target="../charts/chart8.xml"/><Relationship Id="rId2" Type="http://schemas.openxmlformats.org/officeDocument/2006/relationships/chart" Target="../charts/chart7.xml"/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0.xml"/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104775</xdr:colOff>
      <xdr:row>0</xdr:row>
      <xdr:rowOff>0</xdr:rowOff>
    </xdr:from>
    <xdr:to>
      <xdr:col>17</xdr:col>
      <xdr:colOff>552450</xdr:colOff>
      <xdr:row>18</xdr:row>
      <xdr:rowOff>66674</xdr:rowOff>
    </xdr:to>
    <xdr:graphicFrame macro="">
      <xdr:nvGraphicFramePr>
        <xdr:cNvPr id="56324" name="Chart 1">
          <a:extLst>
            <a:ext uri="{FF2B5EF4-FFF2-40B4-BE49-F238E27FC236}">
              <a16:creationId xmlns:a16="http://schemas.microsoft.com/office/drawing/2014/main" id="{F1FFF675-7EB5-2E30-C1EC-2FE5486051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18</xdr:col>
      <xdr:colOff>247650</xdr:colOff>
      <xdr:row>0</xdr:row>
      <xdr:rowOff>9526</xdr:rowOff>
    </xdr:from>
    <xdr:to>
      <xdr:col>26</xdr:col>
      <xdr:colOff>647700</xdr:colOff>
      <xdr:row>18</xdr:row>
      <xdr:rowOff>38100</xdr:rowOff>
    </xdr:to>
    <xdr:graphicFrame macro="">
      <xdr:nvGraphicFramePr>
        <xdr:cNvPr id="56325" name="Chart 2">
          <a:extLst>
            <a:ext uri="{FF2B5EF4-FFF2-40B4-BE49-F238E27FC236}">
              <a16:creationId xmlns:a16="http://schemas.microsoft.com/office/drawing/2014/main" id="{183F5D09-394E-19B7-3D93-3D1B8DBFA2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B6CC5756-98F5-515E-F051-62EF26ABB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0179" name="Chart 1">
          <a:extLst>
            <a:ext uri="{FF2B5EF4-FFF2-40B4-BE49-F238E27FC236}">
              <a16:creationId xmlns:a16="http://schemas.microsoft.com/office/drawing/2014/main" id="{EA76C858-7839-4A4E-71E6-45372B1C4CE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361950</xdr:colOff>
      <xdr:row>0</xdr:row>
      <xdr:rowOff>219075</xdr:rowOff>
    </xdr:from>
    <xdr:to>
      <xdr:col>24</xdr:col>
      <xdr:colOff>295275</xdr:colOff>
      <xdr:row>19</xdr:row>
      <xdr:rowOff>76200</xdr:rowOff>
    </xdr:to>
    <xdr:graphicFrame macro="">
      <xdr:nvGraphicFramePr>
        <xdr:cNvPr id="50180" name="Chart 2">
          <a:extLst>
            <a:ext uri="{FF2B5EF4-FFF2-40B4-BE49-F238E27FC236}">
              <a16:creationId xmlns:a16="http://schemas.microsoft.com/office/drawing/2014/main" id="{B3AB61C5-9314-C356-20F7-AE121333098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381000</xdr:colOff>
      <xdr:row>0</xdr:row>
      <xdr:rowOff>19050</xdr:rowOff>
    </xdr:from>
    <xdr:to>
      <xdr:col>14</xdr:col>
      <xdr:colOff>514350</xdr:colOff>
      <xdr:row>18</xdr:row>
      <xdr:rowOff>57150</xdr:rowOff>
    </xdr:to>
    <xdr:graphicFrame macro="">
      <xdr:nvGraphicFramePr>
        <xdr:cNvPr id="54276" name="Chart 1">
          <a:extLst>
            <a:ext uri="{FF2B5EF4-FFF2-40B4-BE49-F238E27FC236}">
              <a16:creationId xmlns:a16="http://schemas.microsoft.com/office/drawing/2014/main" id="{EF421AE1-45AB-88D8-B0D1-15CB7CADFE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361950</xdr:colOff>
      <xdr:row>0</xdr:row>
      <xdr:rowOff>219075</xdr:rowOff>
    </xdr:from>
    <xdr:to>
      <xdr:col>24</xdr:col>
      <xdr:colOff>295275</xdr:colOff>
      <xdr:row>19</xdr:row>
      <xdr:rowOff>76200</xdr:rowOff>
    </xdr:to>
    <xdr:graphicFrame macro="">
      <xdr:nvGraphicFramePr>
        <xdr:cNvPr id="54277" name="Chart 2">
          <a:extLst>
            <a:ext uri="{FF2B5EF4-FFF2-40B4-BE49-F238E27FC236}">
              <a16:creationId xmlns:a16="http://schemas.microsoft.com/office/drawing/2014/main" id="{F19E4189-9626-EC3A-512E-C91F66222BA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18</xdr:col>
      <xdr:colOff>133350</xdr:colOff>
      <xdr:row>20</xdr:row>
      <xdr:rowOff>76200</xdr:rowOff>
    </xdr:from>
    <xdr:to>
      <xdr:col>25</xdr:col>
      <xdr:colOff>190500</xdr:colOff>
      <xdr:row>40</xdr:row>
      <xdr:rowOff>19050</xdr:rowOff>
    </xdr:to>
    <xdr:graphicFrame macro="">
      <xdr:nvGraphicFramePr>
        <xdr:cNvPr id="54278" name="Chart 3">
          <a:extLst>
            <a:ext uri="{FF2B5EF4-FFF2-40B4-BE49-F238E27FC236}">
              <a16:creationId xmlns:a16="http://schemas.microsoft.com/office/drawing/2014/main" id="{DA2ED267-9FA5-FAE1-0244-D595E0A121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400050</xdr:colOff>
      <xdr:row>0</xdr:row>
      <xdr:rowOff>38100</xdr:rowOff>
    </xdr:from>
    <xdr:to>
      <xdr:col>15</xdr:col>
      <xdr:colOff>0</xdr:colOff>
      <xdr:row>18</xdr:row>
      <xdr:rowOff>76200</xdr:rowOff>
    </xdr:to>
    <xdr:graphicFrame macro="">
      <xdr:nvGraphicFramePr>
        <xdr:cNvPr id="52227" name="Chart 1">
          <a:extLst>
            <a:ext uri="{FF2B5EF4-FFF2-40B4-BE49-F238E27FC236}">
              <a16:creationId xmlns:a16="http://schemas.microsoft.com/office/drawing/2014/main" id="{0A03E170-DAEB-D6C6-D6D3-A3D924871E0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16</xdr:col>
      <xdr:colOff>0</xdr:colOff>
      <xdr:row>0</xdr:row>
      <xdr:rowOff>0</xdr:rowOff>
    </xdr:from>
    <xdr:to>
      <xdr:col>24</xdr:col>
      <xdr:colOff>447675</xdr:colOff>
      <xdr:row>18</xdr:row>
      <xdr:rowOff>47625</xdr:rowOff>
    </xdr:to>
    <xdr:graphicFrame macro="">
      <xdr:nvGraphicFramePr>
        <xdr:cNvPr id="52228" name="Chart 2">
          <a:extLst>
            <a:ext uri="{FF2B5EF4-FFF2-40B4-BE49-F238E27FC236}">
              <a16:creationId xmlns:a16="http://schemas.microsoft.com/office/drawing/2014/main" id="{AA0F6681-50FD-EC74-52D1-31FEF30B334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://www.bav-astro.de/sfs/BAVM_link.php?BAVMnr=173" TargetMode="External"/><Relationship Id="rId13" Type="http://schemas.openxmlformats.org/officeDocument/2006/relationships/hyperlink" Target="http://www.konkoly.hu/cgi-bin/IBVS?5929" TargetMode="External"/><Relationship Id="rId18" Type="http://schemas.openxmlformats.org/officeDocument/2006/relationships/hyperlink" Target="http://www.konkoly.hu/cgi-bin/IBVS?6029" TargetMode="External"/><Relationship Id="rId3" Type="http://schemas.openxmlformats.org/officeDocument/2006/relationships/hyperlink" Target="http://www.bav-astro.de/sfs/BAVM_link.php?BAVMnr=102" TargetMode="External"/><Relationship Id="rId7" Type="http://schemas.openxmlformats.org/officeDocument/2006/relationships/hyperlink" Target="http://www.konkoly.hu/cgi-bin/IBVS?5493" TargetMode="External"/><Relationship Id="rId12" Type="http://schemas.openxmlformats.org/officeDocument/2006/relationships/hyperlink" Target="http://vsolj.cetus-net.org/no46.pdf" TargetMode="External"/><Relationship Id="rId17" Type="http://schemas.openxmlformats.org/officeDocument/2006/relationships/hyperlink" Target="http://www.bav-astro.de/sfs/BAVM_link.php?BAVMnr=225" TargetMode="External"/><Relationship Id="rId2" Type="http://schemas.openxmlformats.org/officeDocument/2006/relationships/hyperlink" Target="http://www.bav-astro.de/sfs/BAVM_link.php?BAVMnr=102" TargetMode="External"/><Relationship Id="rId16" Type="http://schemas.openxmlformats.org/officeDocument/2006/relationships/hyperlink" Target="http://www.bav-astro.de/sfs/BAVM_link.php?BAVMnr=220" TargetMode="External"/><Relationship Id="rId1" Type="http://schemas.openxmlformats.org/officeDocument/2006/relationships/hyperlink" Target="http://www.bav-astro.de/sfs/BAVM_link.php?BAVMnr=102" TargetMode="External"/><Relationship Id="rId6" Type="http://schemas.openxmlformats.org/officeDocument/2006/relationships/hyperlink" Target="http://www.konkoly.hu/cgi-bin/IBVS?5378" TargetMode="External"/><Relationship Id="rId11" Type="http://schemas.openxmlformats.org/officeDocument/2006/relationships/hyperlink" Target="http://www.bav-astro.de/sfs/BAVM_link.php?BAVMnr=186" TargetMode="External"/><Relationship Id="rId5" Type="http://schemas.openxmlformats.org/officeDocument/2006/relationships/hyperlink" Target="http://www.bav-astro.de/sfs/BAVM_link.php?BAVMnr=117" TargetMode="External"/><Relationship Id="rId15" Type="http://schemas.openxmlformats.org/officeDocument/2006/relationships/hyperlink" Target="http://www.bav-astro.de/sfs/BAVM_link.php?BAVMnr=220" TargetMode="External"/><Relationship Id="rId10" Type="http://schemas.openxmlformats.org/officeDocument/2006/relationships/hyperlink" Target="http://www.bav-astro.de/sfs/BAVM_link.php?BAVMnr=186" TargetMode="External"/><Relationship Id="rId19" Type="http://schemas.openxmlformats.org/officeDocument/2006/relationships/hyperlink" Target="http://www.konkoly.hu/cgi-bin/IBVS?6042" TargetMode="External"/><Relationship Id="rId4" Type="http://schemas.openxmlformats.org/officeDocument/2006/relationships/hyperlink" Target="http://www.bav-astro.de/sfs/BAVM_link.php?BAVMnr=117" TargetMode="External"/><Relationship Id="rId9" Type="http://schemas.openxmlformats.org/officeDocument/2006/relationships/hyperlink" Target="http://www.bav-astro.de/sfs/BAVM_link.php?BAVMnr=178" TargetMode="External"/><Relationship Id="rId14" Type="http://schemas.openxmlformats.org/officeDocument/2006/relationships/hyperlink" Target="http://www.konkoly.hu/cgi-bin/IBVS?5992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2"/>
  </sheetPr>
  <dimension ref="A1:Y50"/>
  <sheetViews>
    <sheetView tabSelected="1" workbookViewId="0">
      <pane xSplit="14" ySplit="21" topLeftCell="O28" activePane="bottomRight" state="frozen"/>
      <selection pane="topRight" activeCell="O1" sqref="O1"/>
      <selection pane="bottomLeft" activeCell="A22" sqref="A22"/>
      <selection pane="bottomRight" activeCell="F12" sqref="F12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5" width="9.85546875" customWidth="1"/>
    <col min="6" max="6" width="16.8554687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 x14ac:dyDescent="0.3">
      <c r="A1" s="1" t="s">
        <v>199</v>
      </c>
    </row>
    <row r="2" spans="1:18" x14ac:dyDescent="0.2">
      <c r="A2" t="s">
        <v>25</v>
      </c>
      <c r="B2" t="s">
        <v>31</v>
      </c>
      <c r="C2" t="s">
        <v>30</v>
      </c>
    </row>
    <row r="3" spans="1:18" ht="13.5" thickBot="1" x14ac:dyDescent="0.25"/>
    <row r="4" spans="1:18" ht="14.25" thickTop="1" thickBot="1" x14ac:dyDescent="0.25">
      <c r="A4" s="8" t="s">
        <v>0</v>
      </c>
      <c r="C4" s="11">
        <v>33294.42</v>
      </c>
      <c r="D4" s="12">
        <v>0.52553559679999995</v>
      </c>
    </row>
    <row r="5" spans="1:18" ht="13.5" thickTop="1" x14ac:dyDescent="0.2">
      <c r="A5" s="42" t="s">
        <v>55</v>
      </c>
      <c r="B5" s="38"/>
      <c r="C5" s="43">
        <v>-9.5</v>
      </c>
      <c r="D5" s="38" t="s">
        <v>56</v>
      </c>
    </row>
    <row r="6" spans="1:18" x14ac:dyDescent="0.2">
      <c r="A6" s="8" t="s">
        <v>1</v>
      </c>
    </row>
    <row r="7" spans="1:18" x14ac:dyDescent="0.2">
      <c r="A7" t="s">
        <v>2</v>
      </c>
      <c r="C7">
        <f>+C4</f>
        <v>33294.42</v>
      </c>
    </row>
    <row r="8" spans="1:18" x14ac:dyDescent="0.2">
      <c r="A8" t="s">
        <v>3</v>
      </c>
      <c r="C8" s="39">
        <v>0.52552935000000001</v>
      </c>
      <c r="D8" s="28"/>
    </row>
    <row r="9" spans="1:18" x14ac:dyDescent="0.2">
      <c r="A9" s="57" t="s">
        <v>61</v>
      </c>
      <c r="B9" s="58">
        <v>35</v>
      </c>
      <c r="C9" s="56" t="str">
        <f>"F"&amp;B9</f>
        <v>F35</v>
      </c>
      <c r="D9" s="27" t="str">
        <f>"G"&amp;B9</f>
        <v>G35</v>
      </c>
    </row>
    <row r="10" spans="1:18" ht="13.5" thickBot="1" x14ac:dyDescent="0.25">
      <c r="A10" s="38"/>
      <c r="B10" s="38"/>
      <c r="C10" s="7" t="s">
        <v>20</v>
      </c>
      <c r="D10" s="7" t="s">
        <v>21</v>
      </c>
      <c r="E10" s="38"/>
    </row>
    <row r="11" spans="1:18" x14ac:dyDescent="0.2">
      <c r="A11" s="38" t="s">
        <v>16</v>
      </c>
      <c r="B11" s="38"/>
      <c r="C11" s="55">
        <f ca="1">INTERCEPT(INDIRECT($D$9):G992,INDIRECT($C$9):F992)</f>
        <v>8.7625911157266534E-2</v>
      </c>
      <c r="D11" s="6"/>
      <c r="E11" s="38"/>
    </row>
    <row r="12" spans="1:18" x14ac:dyDescent="0.2">
      <c r="A12" s="38" t="s">
        <v>17</v>
      </c>
      <c r="B12" s="38"/>
      <c r="C12" s="55">
        <f ca="1">SLOPE(INDIRECT($D$9):G992,INDIRECT($C$9):F992)</f>
        <v>1.0374935767573718E-6</v>
      </c>
      <c r="D12" s="6"/>
      <c r="E12" s="38"/>
    </row>
    <row r="13" spans="1:18" x14ac:dyDescent="0.2">
      <c r="A13" s="38" t="s">
        <v>19</v>
      </c>
      <c r="B13" s="38"/>
      <c r="C13" s="6" t="s">
        <v>14</v>
      </c>
    </row>
    <row r="14" spans="1:18" x14ac:dyDescent="0.2">
      <c r="A14" s="38"/>
      <c r="B14" s="38"/>
      <c r="C14" s="38"/>
    </row>
    <row r="15" spans="1:18" x14ac:dyDescent="0.2">
      <c r="A15" s="44" t="s">
        <v>18</v>
      </c>
      <c r="B15" s="38"/>
      <c r="C15" s="33">
        <f ca="1">(C7+C11)+(C8+C12)*INT(MAX(F21:F3533))</f>
        <v>56273.849349455289</v>
      </c>
      <c r="E15" s="45" t="s">
        <v>62</v>
      </c>
      <c r="F15" s="43">
        <v>1</v>
      </c>
      <c r="Q15" t="s">
        <v>24</v>
      </c>
      <c r="R15">
        <f ca="1">SUM(R21:R266)</f>
        <v>0.14516160354875426</v>
      </c>
    </row>
    <row r="16" spans="1:18" x14ac:dyDescent="0.2">
      <c r="A16" s="47" t="s">
        <v>4</v>
      </c>
      <c r="B16" s="38"/>
      <c r="C16" s="34">
        <f ca="1">+C8+C12</f>
        <v>0.52553038749357672</v>
      </c>
      <c r="E16" s="45" t="s">
        <v>57</v>
      </c>
      <c r="F16" s="46">
        <f ca="1">NOW()+15018.5+$C$5/24</f>
        <v>60365.70784618055</v>
      </c>
      <c r="Q16" t="s">
        <v>47</v>
      </c>
      <c r="R16">
        <f ca="1">COUNT(R21:R428)</f>
        <v>28</v>
      </c>
    </row>
    <row r="17" spans="1:21" ht="13.5" thickBot="1" x14ac:dyDescent="0.25">
      <c r="A17" s="45" t="s">
        <v>54</v>
      </c>
      <c r="B17" s="38"/>
      <c r="C17" s="38">
        <f>COUNT(C21:C2191)</f>
        <v>29</v>
      </c>
      <c r="E17" s="45" t="s">
        <v>63</v>
      </c>
      <c r="F17" s="46">
        <f ca="1">ROUND(2*(F16-$C$7)/$C$8,0)/2+F15</f>
        <v>51513.5</v>
      </c>
      <c r="Q17" t="s">
        <v>48</v>
      </c>
      <c r="R17">
        <f ca="1">SQRT(R15/(R16-1))</f>
        <v>7.3323636618698187E-2</v>
      </c>
    </row>
    <row r="18" spans="1:21" ht="14.25" thickTop="1" thickBot="1" x14ac:dyDescent="0.25">
      <c r="A18" s="47" t="s">
        <v>5</v>
      </c>
      <c r="B18" s="38"/>
      <c r="C18" s="49">
        <f ca="1">+C15</f>
        <v>56273.849349455289</v>
      </c>
      <c r="D18" s="50">
        <f ca="1">+C16</f>
        <v>0.52553038749357672</v>
      </c>
      <c r="E18" s="45" t="s">
        <v>58</v>
      </c>
      <c r="F18" s="27">
        <f ca="1">ROUND(2*(F16-$C$15)/$C$16,0)/2+F15</f>
        <v>7787</v>
      </c>
    </row>
    <row r="19" spans="1:21" ht="13.5" thickTop="1" x14ac:dyDescent="0.2">
      <c r="E19" s="45" t="s">
        <v>59</v>
      </c>
      <c r="F19" s="48">
        <f ca="1">+$C$15+$C$16*F18-15018.5-$C$5/24</f>
        <v>45348.050310201106</v>
      </c>
    </row>
    <row r="20" spans="1:21" ht="1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195</v>
      </c>
      <c r="J20" s="10" t="s">
        <v>198</v>
      </c>
      <c r="K20" s="10" t="s">
        <v>196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9" t="s">
        <v>49</v>
      </c>
      <c r="U20" s="86" t="s">
        <v>194</v>
      </c>
    </row>
    <row r="21" spans="1:21" x14ac:dyDescent="0.2">
      <c r="A21" s="81" t="s">
        <v>85</v>
      </c>
      <c r="B21" s="84" t="s">
        <v>39</v>
      </c>
      <c r="C21" s="82">
        <v>29691.383000000002</v>
      </c>
      <c r="D21" s="60"/>
      <c r="E21">
        <f t="shared" ref="E21:E49" si="0">+(C21-C$7)/C$8</f>
        <v>-6856.0147972705927</v>
      </c>
      <c r="F21" s="21">
        <f t="shared" ref="F21:F42" si="1">ROUND(2*E21,0)/2</f>
        <v>-6856</v>
      </c>
      <c r="G21">
        <f>+C21-(C$7+F21*C$8)</f>
        <v>-7.7763999979651999E-3</v>
      </c>
      <c r="K21" s="21">
        <f>G21</f>
        <v>-7.7763999979651999E-3</v>
      </c>
      <c r="O21">
        <f t="shared" ref="O21:O49" ca="1" si="2">+C$11+C$12*$F21</f>
        <v>8.0512855195017996E-2</v>
      </c>
      <c r="Q21" s="2">
        <f t="shared" ref="Q21:Q49" si="3">+C21-15018.5</f>
        <v>14672.883000000002</v>
      </c>
      <c r="R21">
        <f ca="1">+(O21-G21)^2</f>
        <v>7.7949925825317101E-3</v>
      </c>
    </row>
    <row r="22" spans="1:21" x14ac:dyDescent="0.2">
      <c r="A22" s="81" t="s">
        <v>85</v>
      </c>
      <c r="B22" s="84" t="s">
        <v>39</v>
      </c>
      <c r="C22" s="81">
        <v>31843.423999999999</v>
      </c>
      <c r="D22" s="60"/>
      <c r="E22">
        <f t="shared" si="0"/>
        <v>-2761.018009745791</v>
      </c>
      <c r="F22" s="21">
        <f t="shared" si="1"/>
        <v>-2761</v>
      </c>
      <c r="G22">
        <f>+C22-(C$7+F22*C$8)</f>
        <v>-9.4646500001545064E-3</v>
      </c>
      <c r="K22" s="21">
        <f>G22</f>
        <v>-9.4646500001545064E-3</v>
      </c>
      <c r="O22">
        <f t="shared" ca="1" si="2"/>
        <v>8.4761391391839427E-2</v>
      </c>
      <c r="Q22" s="2">
        <f t="shared" si="3"/>
        <v>16824.923999999999</v>
      </c>
      <c r="R22">
        <f ca="1">+(O22-G22)^2</f>
        <v>8.8785468764057546E-3</v>
      </c>
    </row>
    <row r="23" spans="1:21" x14ac:dyDescent="0.2">
      <c r="A23" s="81" t="s">
        <v>85</v>
      </c>
      <c r="B23" s="84" t="s">
        <v>39</v>
      </c>
      <c r="C23" s="81">
        <v>33005.368999999999</v>
      </c>
      <c r="D23" s="60"/>
      <c r="E23">
        <f t="shared" si="0"/>
        <v>-550.01875727777997</v>
      </c>
      <c r="F23" s="21">
        <f t="shared" si="1"/>
        <v>-550</v>
      </c>
      <c r="G23">
        <f>+C23-(C$7+F23*C$8)</f>
        <v>-9.8575000010896474E-3</v>
      </c>
      <c r="K23" s="21">
        <f>G23</f>
        <v>-9.8575000010896474E-3</v>
      </c>
      <c r="O23">
        <f t="shared" ca="1" si="2"/>
        <v>8.7055289690049983E-2</v>
      </c>
      <c r="Q23" s="2">
        <f t="shared" si="3"/>
        <v>17986.868999999999</v>
      </c>
      <c r="R23">
        <f ca="1">+(O23-G23)^2</f>
        <v>9.3920888057190607E-3</v>
      </c>
    </row>
    <row r="24" spans="1:21" x14ac:dyDescent="0.2">
      <c r="A24" s="21" t="s">
        <v>12</v>
      </c>
      <c r="C24" s="17">
        <v>33294.42</v>
      </c>
      <c r="D24" s="13"/>
      <c r="E24">
        <f t="shared" si="0"/>
        <v>0</v>
      </c>
      <c r="F24">
        <f t="shared" si="1"/>
        <v>0</v>
      </c>
      <c r="H24">
        <v>0</v>
      </c>
      <c r="O24">
        <f t="shared" ca="1" si="2"/>
        <v>8.7625911157266534E-2</v>
      </c>
      <c r="Q24" s="2">
        <f t="shared" si="3"/>
        <v>18275.919999999998</v>
      </c>
    </row>
    <row r="25" spans="1:21" x14ac:dyDescent="0.2">
      <c r="A25" s="83" t="s">
        <v>85</v>
      </c>
      <c r="B25" s="85" t="s">
        <v>39</v>
      </c>
      <c r="C25" s="83">
        <v>34445.319000000003</v>
      </c>
      <c r="D25" s="6"/>
      <c r="E25">
        <f t="shared" si="0"/>
        <v>2189.9804454308878</v>
      </c>
      <c r="F25" s="21">
        <f t="shared" si="1"/>
        <v>2190</v>
      </c>
      <c r="G25">
        <f t="shared" ref="G25:G36" si="4">+C25-(C$7+F25*C$8)</f>
        <v>-1.0276499997416977E-2</v>
      </c>
      <c r="K25" s="21">
        <f>G25</f>
        <v>-1.0276499997416977E-2</v>
      </c>
      <c r="O25">
        <f t="shared" ca="1" si="2"/>
        <v>8.9898022090365182E-2</v>
      </c>
      <c r="Q25" s="2">
        <f t="shared" si="3"/>
        <v>19426.819000000003</v>
      </c>
      <c r="R25">
        <f t="shared" ref="R25:R46" ca="1" si="5">+(O25-G25)^2</f>
        <v>1.0034934875515555E-2</v>
      </c>
    </row>
    <row r="26" spans="1:21" x14ac:dyDescent="0.2">
      <c r="A26" s="83" t="s">
        <v>85</v>
      </c>
      <c r="B26" s="85" t="s">
        <v>39</v>
      </c>
      <c r="C26" s="83">
        <v>35186.313999999998</v>
      </c>
      <c r="D26" s="6"/>
      <c r="E26">
        <f t="shared" si="0"/>
        <v>3599.9778128471803</v>
      </c>
      <c r="F26" s="21">
        <f t="shared" si="1"/>
        <v>3600</v>
      </c>
      <c r="G26">
        <f t="shared" si="4"/>
        <v>-1.1659999996481929E-2</v>
      </c>
      <c r="K26" s="21">
        <f>G26</f>
        <v>-1.1659999996481929E-2</v>
      </c>
      <c r="O26">
        <f t="shared" ca="1" si="2"/>
        <v>9.1360888033593074E-2</v>
      </c>
      <c r="Q26" s="2">
        <f t="shared" si="3"/>
        <v>20167.813999999998</v>
      </c>
      <c r="R26">
        <f t="shared" ca="1" si="5"/>
        <v>1.0613303370505251E-2</v>
      </c>
    </row>
    <row r="27" spans="1:21" x14ac:dyDescent="0.2">
      <c r="A27" s="83" t="s">
        <v>85</v>
      </c>
      <c r="B27" s="85" t="s">
        <v>39</v>
      </c>
      <c r="C27" s="83">
        <v>36979.419000000002</v>
      </c>
      <c r="D27" s="6"/>
      <c r="E27">
        <f t="shared" si="0"/>
        <v>7011.9756394195747</v>
      </c>
      <c r="F27" s="21">
        <f t="shared" si="1"/>
        <v>7012</v>
      </c>
      <c r="G27">
        <f t="shared" si="4"/>
        <v>-1.2802199998986907E-2</v>
      </c>
      <c r="K27" s="21">
        <f>G27</f>
        <v>-1.2802199998986907E-2</v>
      </c>
      <c r="O27">
        <f t="shared" ca="1" si="2"/>
        <v>9.4900816117489226E-2</v>
      </c>
      <c r="Q27" s="2">
        <f t="shared" si="3"/>
        <v>21960.919000000002</v>
      </c>
      <c r="R27">
        <f t="shared" ca="1" si="5"/>
        <v>1.1599939680585918E-2</v>
      </c>
    </row>
    <row r="28" spans="1:21" x14ac:dyDescent="0.2">
      <c r="A28" s="22" t="s">
        <v>32</v>
      </c>
      <c r="B28" s="15"/>
      <c r="C28" s="18">
        <v>50442.542999999998</v>
      </c>
      <c r="D28" s="18">
        <v>5.4000000000000003E-3</v>
      </c>
      <c r="E28">
        <f t="shared" si="0"/>
        <v>32630.190873259504</v>
      </c>
      <c r="F28">
        <f t="shared" si="1"/>
        <v>32630</v>
      </c>
      <c r="G28">
        <f t="shared" si="4"/>
        <v>0.10030949999782024</v>
      </c>
      <c r="I28">
        <f>+G28</f>
        <v>0.10030949999782024</v>
      </c>
      <c r="O28">
        <f t="shared" ca="1" si="2"/>
        <v>0.12147932656685957</v>
      </c>
      <c r="Q28" s="2">
        <f t="shared" si="3"/>
        <v>35424.042999999998</v>
      </c>
      <c r="R28">
        <f t="shared" ca="1" si="5"/>
        <v>4.4816155696320362E-4</v>
      </c>
    </row>
    <row r="29" spans="1:21" x14ac:dyDescent="0.2">
      <c r="A29" s="22" t="s">
        <v>32</v>
      </c>
      <c r="B29" s="15"/>
      <c r="C29" s="18">
        <v>50443.589</v>
      </c>
      <c r="D29" s="18">
        <v>1.6999999999999999E-3</v>
      </c>
      <c r="E29">
        <f t="shared" si="0"/>
        <v>32632.181247346132</v>
      </c>
      <c r="F29">
        <f t="shared" si="1"/>
        <v>32632</v>
      </c>
      <c r="G29">
        <f t="shared" si="4"/>
        <v>9.5250799997302238E-2</v>
      </c>
      <c r="I29">
        <f>+G29</f>
        <v>9.5250799997302238E-2</v>
      </c>
      <c r="O29">
        <f t="shared" ca="1" si="2"/>
        <v>0.12148140155401309</v>
      </c>
      <c r="Q29" s="2">
        <f t="shared" si="3"/>
        <v>35425.089</v>
      </c>
      <c r="R29">
        <f t="shared" ca="1" si="5"/>
        <v>6.8804445802692169E-4</v>
      </c>
    </row>
    <row r="30" spans="1:21" x14ac:dyDescent="0.2">
      <c r="A30" s="22" t="s">
        <v>32</v>
      </c>
      <c r="B30" s="15" t="s">
        <v>37</v>
      </c>
      <c r="C30" s="18">
        <v>50446.483399999997</v>
      </c>
      <c r="D30" s="18">
        <v>2.8999999999999998E-3</v>
      </c>
      <c r="E30">
        <f t="shared" si="0"/>
        <v>32637.688836979323</v>
      </c>
      <c r="F30">
        <f t="shared" si="1"/>
        <v>32637.5</v>
      </c>
      <c r="G30">
        <f t="shared" si="4"/>
        <v>9.923937499843305E-2</v>
      </c>
      <c r="I30">
        <f>+G30</f>
        <v>9.923937499843305E-2</v>
      </c>
      <c r="O30">
        <f t="shared" ca="1" si="2"/>
        <v>0.12148710776868527</v>
      </c>
      <c r="Q30" s="2">
        <f t="shared" si="3"/>
        <v>35427.983399999997</v>
      </c>
      <c r="R30">
        <f t="shared" ca="1" si="5"/>
        <v>4.9496161341655435E-4</v>
      </c>
    </row>
    <row r="31" spans="1:21" x14ac:dyDescent="0.2">
      <c r="A31" s="23" t="s">
        <v>33</v>
      </c>
      <c r="B31" s="15"/>
      <c r="C31" s="19">
        <v>50841.428</v>
      </c>
      <c r="D31" s="19">
        <v>6.4000000000000003E-3</v>
      </c>
      <c r="E31">
        <f t="shared" si="0"/>
        <v>33389.206521005915</v>
      </c>
      <c r="F31">
        <f t="shared" si="1"/>
        <v>33389</v>
      </c>
      <c r="G31">
        <f t="shared" si="4"/>
        <v>0.10853285000484902</v>
      </c>
      <c r="I31">
        <f>+G31</f>
        <v>0.10853285000484902</v>
      </c>
      <c r="O31">
        <f t="shared" ca="1" si="2"/>
        <v>0.12226678419161842</v>
      </c>
      <c r="Q31" s="2">
        <f t="shared" si="3"/>
        <v>35822.928</v>
      </c>
      <c r="R31">
        <f t="shared" ca="1" si="5"/>
        <v>1.8862094824651312E-4</v>
      </c>
    </row>
    <row r="32" spans="1:21" x14ac:dyDescent="0.2">
      <c r="A32" s="23" t="s">
        <v>33</v>
      </c>
      <c r="B32" s="16" t="s">
        <v>37</v>
      </c>
      <c r="C32" s="19">
        <v>50848.5118</v>
      </c>
      <c r="D32" s="19">
        <v>8.0000000000000004E-4</v>
      </c>
      <c r="E32">
        <f t="shared" si="0"/>
        <v>33402.6858823394</v>
      </c>
      <c r="F32">
        <f t="shared" si="1"/>
        <v>33402.5</v>
      </c>
      <c r="G32">
        <f t="shared" si="4"/>
        <v>9.768662500573555E-2</v>
      </c>
      <c r="I32">
        <f>+G32</f>
        <v>9.768662500573555E-2</v>
      </c>
      <c r="O32">
        <f t="shared" ca="1" si="2"/>
        <v>0.12228079035490465</v>
      </c>
      <c r="Q32" s="2">
        <f t="shared" si="3"/>
        <v>35830.0118</v>
      </c>
      <c r="R32">
        <f t="shared" ca="1" si="5"/>
        <v>6.0487296922226994E-4</v>
      </c>
    </row>
    <row r="33" spans="1:25" x14ac:dyDescent="0.2">
      <c r="A33" s="21" t="s">
        <v>34</v>
      </c>
      <c r="C33" s="17">
        <v>50854.567999999999</v>
      </c>
      <c r="D33" s="17">
        <v>3.0000000000000001E-3</v>
      </c>
      <c r="E33">
        <f t="shared" si="0"/>
        <v>33414.209881902883</v>
      </c>
      <c r="F33">
        <f t="shared" si="1"/>
        <v>33414</v>
      </c>
      <c r="G33">
        <f t="shared" si="4"/>
        <v>0.11029910000070231</v>
      </c>
      <c r="I33">
        <f>+G33</f>
        <v>0.11029910000070231</v>
      </c>
      <c r="O33">
        <f t="shared" ca="1" si="2"/>
        <v>0.12229272153103735</v>
      </c>
      <c r="Q33" s="2">
        <f t="shared" si="3"/>
        <v>35836.067999999999</v>
      </c>
      <c r="R33">
        <f t="shared" ca="1" si="5"/>
        <v>1.4384695741291614E-4</v>
      </c>
    </row>
    <row r="34" spans="1:25" x14ac:dyDescent="0.2">
      <c r="A34" s="21" t="s">
        <v>34</v>
      </c>
      <c r="C34" s="17">
        <v>50860.347900000001</v>
      </c>
      <c r="D34" s="17">
        <v>6.9999999999999999E-4</v>
      </c>
      <c r="E34">
        <f t="shared" si="0"/>
        <v>33425.208125863952</v>
      </c>
      <c r="F34">
        <f t="shared" si="1"/>
        <v>33425</v>
      </c>
      <c r="G34">
        <f t="shared" si="4"/>
        <v>0.10937625000224216</v>
      </c>
      <c r="I34">
        <f>+G34</f>
        <v>0.10937625000224216</v>
      </c>
      <c r="O34">
        <f t="shared" ca="1" si="2"/>
        <v>0.12230413396038169</v>
      </c>
      <c r="Q34" s="2">
        <f t="shared" si="3"/>
        <v>35841.847900000001</v>
      </c>
      <c r="R34">
        <f t="shared" ca="1" si="5"/>
        <v>1.6713018363512133E-4</v>
      </c>
    </row>
    <row r="35" spans="1:25" x14ac:dyDescent="0.2">
      <c r="A35" s="24" t="s">
        <v>35</v>
      </c>
      <c r="C35" s="20">
        <v>52597.762999999999</v>
      </c>
      <c r="D35" s="20">
        <v>4.0000000000000002E-4</v>
      </c>
      <c r="E35">
        <f t="shared" si="0"/>
        <v>36731.236799619277</v>
      </c>
      <c r="F35">
        <f t="shared" si="1"/>
        <v>36731</v>
      </c>
      <c r="G35">
        <f t="shared" si="4"/>
        <v>0.12444515000242973</v>
      </c>
      <c r="I35">
        <f>+G35</f>
        <v>0.12444515000242973</v>
      </c>
      <c r="O35">
        <f t="shared" ca="1" si="2"/>
        <v>0.12573408772514155</v>
      </c>
      <c r="Q35" s="2">
        <f t="shared" si="3"/>
        <v>37579.262999999999</v>
      </c>
      <c r="R35">
        <f t="shared" ca="1" si="5"/>
        <v>1.661360453029545E-6</v>
      </c>
    </row>
    <row r="36" spans="1:25" x14ac:dyDescent="0.2">
      <c r="A36" s="23" t="s">
        <v>38</v>
      </c>
      <c r="B36" s="15" t="s">
        <v>39</v>
      </c>
      <c r="C36" s="18">
        <v>52597.762999999999</v>
      </c>
      <c r="D36" s="18">
        <v>4.0000000000000002E-4</v>
      </c>
      <c r="E36">
        <f t="shared" si="0"/>
        <v>36731.236799619277</v>
      </c>
      <c r="F36">
        <f t="shared" si="1"/>
        <v>36731</v>
      </c>
      <c r="G36">
        <f t="shared" si="4"/>
        <v>0.12444515000242973</v>
      </c>
      <c r="I36">
        <f>+G36</f>
        <v>0.12444515000242973</v>
      </c>
      <c r="O36">
        <f t="shared" ca="1" si="2"/>
        <v>0.12573408772514155</v>
      </c>
      <c r="Q36" s="2">
        <f t="shared" si="3"/>
        <v>37579.262999999999</v>
      </c>
      <c r="R36">
        <f t="shared" ca="1" si="5"/>
        <v>1.661360453029545E-6</v>
      </c>
    </row>
    <row r="37" spans="1:25" x14ac:dyDescent="0.2">
      <c r="A37" s="25" t="s">
        <v>36</v>
      </c>
      <c r="B37" s="37" t="s">
        <v>52</v>
      </c>
      <c r="C37" s="40">
        <v>52947.031300000002</v>
      </c>
      <c r="D37" s="17">
        <v>1E-4</v>
      </c>
      <c r="E37">
        <f t="shared" si="0"/>
        <v>37395.83964244814</v>
      </c>
      <c r="F37">
        <f t="shared" si="1"/>
        <v>37396</v>
      </c>
      <c r="O37">
        <f t="shared" ca="1" si="2"/>
        <v>0.12642402095368521</v>
      </c>
      <c r="Q37" s="2">
        <f t="shared" si="3"/>
        <v>37928.531300000002</v>
      </c>
      <c r="R37">
        <f t="shared" ca="1" si="5"/>
        <v>1.5983033074097836E-2</v>
      </c>
      <c r="U37" s="27">
        <v>-8.4272599997348152E-2</v>
      </c>
    </row>
    <row r="38" spans="1:25" x14ac:dyDescent="0.2">
      <c r="A38" s="35" t="s">
        <v>51</v>
      </c>
      <c r="C38" s="41">
        <v>53354.527399999999</v>
      </c>
      <c r="D38" s="17">
        <v>1E-4</v>
      </c>
      <c r="E38">
        <f t="shared" si="0"/>
        <v>38171.240864092557</v>
      </c>
      <c r="F38">
        <f t="shared" si="1"/>
        <v>38171</v>
      </c>
      <c r="G38">
        <f t="shared" ref="G38:G46" si="6">+C38-(C$7+F38*C$8)</f>
        <v>0.12658114999794634</v>
      </c>
      <c r="I38" s="21">
        <f>G38</f>
        <v>0.12658114999794634</v>
      </c>
      <c r="O38">
        <f t="shared" ca="1" si="2"/>
        <v>0.12722807847567216</v>
      </c>
      <c r="Q38" s="2">
        <f t="shared" si="3"/>
        <v>38336.027399999999</v>
      </c>
      <c r="R38">
        <f t="shared" ca="1" si="5"/>
        <v>4.1851645529264959E-7</v>
      </c>
    </row>
    <row r="39" spans="1:25" x14ac:dyDescent="0.2">
      <c r="A39" s="38" t="s">
        <v>53</v>
      </c>
      <c r="B39" s="6" t="s">
        <v>37</v>
      </c>
      <c r="C39" s="17">
        <v>53763.392</v>
      </c>
      <c r="D39" s="17">
        <v>5.0000000000000001E-4</v>
      </c>
      <c r="E39">
        <f t="shared" si="0"/>
        <v>38949.24612678626</v>
      </c>
      <c r="F39">
        <f t="shared" si="1"/>
        <v>38949</v>
      </c>
      <c r="G39">
        <f t="shared" si="6"/>
        <v>0.12934685000072932</v>
      </c>
      <c r="I39" s="21">
        <f>G39</f>
        <v>0.12934685000072932</v>
      </c>
      <c r="O39">
        <f t="shared" ca="1" si="2"/>
        <v>0.1280352484783894</v>
      </c>
      <c r="Q39" s="2">
        <f t="shared" si="3"/>
        <v>38744.892</v>
      </c>
      <c r="R39">
        <f t="shared" ca="1" si="5"/>
        <v>1.7202985534043875E-6</v>
      </c>
    </row>
    <row r="40" spans="1:25" x14ac:dyDescent="0.2">
      <c r="A40" s="41" t="s">
        <v>60</v>
      </c>
      <c r="B40" s="51"/>
      <c r="C40" s="52">
        <v>54026.684000000001</v>
      </c>
      <c r="D40" s="17">
        <v>1E-3</v>
      </c>
      <c r="E40">
        <f t="shared" si="0"/>
        <v>39450.249543626829</v>
      </c>
      <c r="F40">
        <f t="shared" si="1"/>
        <v>39450</v>
      </c>
      <c r="G40">
        <f t="shared" si="6"/>
        <v>0.13114250000216998</v>
      </c>
      <c r="I40" s="21">
        <f>G40</f>
        <v>0.13114250000216998</v>
      </c>
      <c r="O40">
        <f t="shared" ca="1" si="2"/>
        <v>0.12855503276034486</v>
      </c>
      <c r="Q40" s="2">
        <f t="shared" si="3"/>
        <v>39008.184000000001</v>
      </c>
      <c r="R40">
        <f t="shared" ca="1" si="5"/>
        <v>6.6949867275181225E-6</v>
      </c>
    </row>
    <row r="41" spans="1:25" x14ac:dyDescent="0.2">
      <c r="A41" s="41" t="s">
        <v>60</v>
      </c>
      <c r="B41" s="51"/>
      <c r="C41" s="52">
        <v>54085.5429</v>
      </c>
      <c r="D41" s="17">
        <v>2.9999999999999997E-4</v>
      </c>
      <c r="E41">
        <f t="shared" si="0"/>
        <v>39562.248806845899</v>
      </c>
      <c r="F41">
        <f t="shared" si="1"/>
        <v>39562</v>
      </c>
      <c r="G41">
        <f t="shared" si="6"/>
        <v>0.13075530000060098</v>
      </c>
      <c r="I41" s="21">
        <f>G41</f>
        <v>0.13075530000060098</v>
      </c>
      <c r="O41">
        <f t="shared" ca="1" si="2"/>
        <v>0.12867123204094166</v>
      </c>
      <c r="Q41" s="2">
        <f t="shared" si="3"/>
        <v>39067.0429</v>
      </c>
      <c r="R41">
        <f t="shared" ca="1" si="5"/>
        <v>4.3433392604785576E-6</v>
      </c>
    </row>
    <row r="42" spans="1:25" x14ac:dyDescent="0.2">
      <c r="A42" s="83" t="s">
        <v>163</v>
      </c>
      <c r="B42" s="85" t="s">
        <v>37</v>
      </c>
      <c r="C42" s="83">
        <v>54134.149899999997</v>
      </c>
      <c r="D42" s="6"/>
      <c r="E42">
        <f t="shared" si="0"/>
        <v>39654.740310888439</v>
      </c>
      <c r="F42" s="21">
        <f t="shared" si="1"/>
        <v>39654.5</v>
      </c>
      <c r="G42">
        <f t="shared" si="6"/>
        <v>0.12629042499611387</v>
      </c>
      <c r="K42" s="21">
        <f>G42</f>
        <v>0.12629042499611387</v>
      </c>
      <c r="O42">
        <f t="shared" ca="1" si="2"/>
        <v>0.12876720019679172</v>
      </c>
      <c r="Q42" s="2">
        <f t="shared" si="3"/>
        <v>39115.649899999997</v>
      </c>
      <c r="R42">
        <f t="shared" ca="1" si="5"/>
        <v>6.1344153946928033E-6</v>
      </c>
    </row>
    <row r="43" spans="1:25" x14ac:dyDescent="0.2">
      <c r="A43" s="30" t="s">
        <v>64</v>
      </c>
      <c r="B43" s="54"/>
      <c r="C43" s="53">
        <v>54875.677000000003</v>
      </c>
      <c r="D43" s="53">
        <v>2.9999999999999997E-4</v>
      </c>
      <c r="E43">
        <f t="shared" si="0"/>
        <v>41065.750181222051</v>
      </c>
      <c r="F43" s="59">
        <f>ROUND(2*E43,0)/2-0.5</f>
        <v>41065.5</v>
      </c>
      <c r="G43">
        <f t="shared" si="6"/>
        <v>0.13147757499973522</v>
      </c>
      <c r="I43" s="21">
        <f>G43</f>
        <v>0.13147757499973522</v>
      </c>
      <c r="O43">
        <f t="shared" ca="1" si="2"/>
        <v>0.13023110363359638</v>
      </c>
      <c r="Q43" s="2">
        <f t="shared" si="3"/>
        <v>39857.177000000003</v>
      </c>
      <c r="R43">
        <f t="shared" ca="1" si="5"/>
        <v>1.5536908666040272E-6</v>
      </c>
      <c r="Y43" t="s">
        <v>197</v>
      </c>
    </row>
    <row r="44" spans="1:25" x14ac:dyDescent="0.2">
      <c r="A44" s="61" t="s">
        <v>65</v>
      </c>
      <c r="B44" s="62" t="s">
        <v>39</v>
      </c>
      <c r="C44" s="61">
        <v>55607.741199999997</v>
      </c>
      <c r="D44" s="61">
        <v>2.9999999999999997E-4</v>
      </c>
      <c r="E44">
        <f t="shared" si="0"/>
        <v>42458.753635738896</v>
      </c>
      <c r="F44" s="59">
        <f>ROUND(2*E44,0)/2-0.5</f>
        <v>42458.5</v>
      </c>
      <c r="G44">
        <f t="shared" si="6"/>
        <v>0.13329302499914775</v>
      </c>
      <c r="I44" s="21">
        <f>G44</f>
        <v>0.13329302499914775</v>
      </c>
      <c r="O44">
        <f t="shared" ca="1" si="2"/>
        <v>0.1316763321860194</v>
      </c>
      <c r="Q44" s="2">
        <f t="shared" si="3"/>
        <v>40589.241199999997</v>
      </c>
      <c r="R44">
        <f t="shared" ca="1" si="5"/>
        <v>2.6136956520208429E-6</v>
      </c>
    </row>
    <row r="45" spans="1:25" x14ac:dyDescent="0.2">
      <c r="A45" s="61" t="s">
        <v>66</v>
      </c>
      <c r="B45" s="62" t="s">
        <v>39</v>
      </c>
      <c r="C45" s="61">
        <v>55625.345000000001</v>
      </c>
      <c r="D45" s="61">
        <v>2.0000000000000001E-4</v>
      </c>
      <c r="E45">
        <f t="shared" si="0"/>
        <v>42492.25090853632</v>
      </c>
      <c r="F45" s="59">
        <f>ROUND(2*E45,0)/2-0.5</f>
        <v>42492</v>
      </c>
      <c r="G45">
        <f t="shared" si="6"/>
        <v>0.13185980000707787</v>
      </c>
      <c r="I45" s="21">
        <f>G45</f>
        <v>0.13185980000707787</v>
      </c>
      <c r="O45">
        <f t="shared" ca="1" si="2"/>
        <v>0.13171108822084077</v>
      </c>
      <c r="Q45" s="2">
        <f t="shared" si="3"/>
        <v>40606.845000000001</v>
      </c>
      <c r="R45">
        <f t="shared" ca="1" si="5"/>
        <v>2.2115195365828632E-8</v>
      </c>
    </row>
    <row r="46" spans="1:25" x14ac:dyDescent="0.2">
      <c r="A46" s="61" t="s">
        <v>66</v>
      </c>
      <c r="B46" s="62" t="s">
        <v>39</v>
      </c>
      <c r="C46" s="61">
        <v>55635.330900000001</v>
      </c>
      <c r="D46" s="61">
        <v>5.0000000000000001E-3</v>
      </c>
      <c r="E46">
        <f t="shared" si="0"/>
        <v>42511.252511396371</v>
      </c>
      <c r="F46" s="59">
        <f>ROUND(2*E46,0)/2-0.5</f>
        <v>42511</v>
      </c>
      <c r="G46">
        <f t="shared" si="6"/>
        <v>0.13270215000375174</v>
      </c>
      <c r="I46" s="21">
        <f>G46</f>
        <v>0.13270215000375174</v>
      </c>
      <c r="O46">
        <f t="shared" ca="1" si="2"/>
        <v>0.13173080059879916</v>
      </c>
      <c r="Q46" s="2">
        <f t="shared" si="3"/>
        <v>40616.830900000001</v>
      </c>
      <c r="R46">
        <f t="shared" ca="1" si="5"/>
        <v>9.4351966650173459E-7</v>
      </c>
    </row>
    <row r="47" spans="1:25" x14ac:dyDescent="0.2">
      <c r="A47" s="83" t="s">
        <v>185</v>
      </c>
      <c r="B47" s="85" t="s">
        <v>37</v>
      </c>
      <c r="C47" s="83">
        <v>55941.453200000004</v>
      </c>
      <c r="D47" s="6"/>
      <c r="E47">
        <f t="shared" si="0"/>
        <v>43093.75527741696</v>
      </c>
      <c r="F47" s="21">
        <f>ROUND(2*E47,0)/2</f>
        <v>43094</v>
      </c>
      <c r="L47" s="21"/>
      <c r="O47">
        <f t="shared" ca="1" si="2"/>
        <v>0.13233565935404873</v>
      </c>
      <c r="Q47" s="2">
        <f t="shared" si="3"/>
        <v>40922.953200000004</v>
      </c>
      <c r="R47">
        <f ca="1">+(O47-U47)^2</f>
        <v>6.8092063051978541E-2</v>
      </c>
      <c r="U47">
        <f>+C47-(C$7+F47*C$8)</f>
        <v>-0.12860889999137726</v>
      </c>
    </row>
    <row r="48" spans="1:25" x14ac:dyDescent="0.2">
      <c r="A48" s="63" t="s">
        <v>67</v>
      </c>
      <c r="B48" s="64" t="s">
        <v>39</v>
      </c>
      <c r="C48" s="63">
        <v>55976.660100000001</v>
      </c>
      <c r="D48" s="63">
        <v>4.0000000000000002E-4</v>
      </c>
      <c r="E48">
        <f t="shared" si="0"/>
        <v>43160.748491021484</v>
      </c>
      <c r="F48" s="21">
        <f>ROUND(2*E48,0)/2</f>
        <v>43160.5</v>
      </c>
      <c r="G48">
        <f>+C48-(C$7+F48*C$8)</f>
        <v>0.13058932500280207</v>
      </c>
      <c r="I48" s="21">
        <f>G48</f>
        <v>0.13058932500280207</v>
      </c>
      <c r="O48">
        <f t="shared" ca="1" si="2"/>
        <v>0.13240465267690307</v>
      </c>
      <c r="Q48" s="2">
        <f t="shared" si="3"/>
        <v>40958.160100000001</v>
      </c>
      <c r="R48">
        <f ca="1">+(O48-G48)^2</f>
        <v>3.2954145643569563E-6</v>
      </c>
    </row>
    <row r="49" spans="1:18" x14ac:dyDescent="0.2">
      <c r="A49" s="65" t="s">
        <v>68</v>
      </c>
      <c r="B49" s="66" t="s">
        <v>37</v>
      </c>
      <c r="C49" s="67">
        <v>56273.846899999997</v>
      </c>
      <c r="D49" s="67">
        <v>5.0000000000000001E-4</v>
      </c>
      <c r="E49">
        <f t="shared" si="0"/>
        <v>43726.248400779135</v>
      </c>
      <c r="F49" s="21">
        <f>ROUND(2*E49,0)/2</f>
        <v>43726</v>
      </c>
      <c r="G49">
        <f>+C49-(C$7+F49*C$8)</f>
        <v>0.13054189999820665</v>
      </c>
      <c r="I49" s="21">
        <f>G49</f>
        <v>0.13054189999820665</v>
      </c>
      <c r="O49">
        <f t="shared" ca="1" si="2"/>
        <v>0.13299135529455935</v>
      </c>
      <c r="Q49" s="2">
        <f t="shared" si="3"/>
        <v>41255.346899999997</v>
      </c>
      <c r="R49">
        <f ca="1">+(O49-G49)^2</f>
        <v>5.9998312488303392E-6</v>
      </c>
    </row>
    <row r="50" spans="1:18" x14ac:dyDescent="0.2">
      <c r="B50" s="6"/>
      <c r="D50" s="6"/>
    </row>
  </sheetData>
  <phoneticPr fontId="7" type="noConversion"/>
  <pageMargins left="0.75" right="0.75" top="1" bottom="1" header="0.5" footer="0.5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877"/>
  <sheetViews>
    <sheetView workbookViewId="0">
      <selection activeCell="A30" sqref="A30:C37"/>
    </sheetView>
  </sheetViews>
  <sheetFormatPr defaultRowHeight="12.75" x14ac:dyDescent="0.2"/>
  <cols>
    <col min="1" max="1" width="19.7109375" style="17" customWidth="1"/>
    <col min="2" max="2" width="4.42578125" style="38" customWidth="1"/>
    <col min="3" max="3" width="12.7109375" style="17" customWidth="1"/>
    <col min="4" max="4" width="5.42578125" style="38" customWidth="1"/>
    <col min="5" max="5" width="14.85546875" style="38" customWidth="1"/>
    <col min="6" max="6" width="9.140625" style="38"/>
    <col min="7" max="7" width="12" style="38" customWidth="1"/>
    <col min="8" max="8" width="14.140625" style="17" customWidth="1"/>
    <col min="9" max="9" width="22.5703125" style="38" customWidth="1"/>
    <col min="10" max="10" width="25.140625" style="38" customWidth="1"/>
    <col min="11" max="11" width="15.7109375" style="38" customWidth="1"/>
    <col min="12" max="12" width="14.140625" style="38" customWidth="1"/>
    <col min="13" max="13" width="9.5703125" style="38" customWidth="1"/>
    <col min="14" max="14" width="14.140625" style="38" customWidth="1"/>
    <col min="15" max="15" width="23.42578125" style="38" customWidth="1"/>
    <col min="16" max="16" width="16.5703125" style="38" customWidth="1"/>
    <col min="17" max="17" width="41" style="38" customWidth="1"/>
    <col min="18" max="16384" width="9.140625" style="38"/>
  </cols>
  <sheetData>
    <row r="1" spans="1:16" ht="15.75" x14ac:dyDescent="0.25">
      <c r="A1" s="68" t="s">
        <v>69</v>
      </c>
      <c r="I1" s="69" t="s">
        <v>70</v>
      </c>
      <c r="J1" s="70" t="s">
        <v>71</v>
      </c>
    </row>
    <row r="2" spans="1:16" x14ac:dyDescent="0.2">
      <c r="I2" s="71" t="s">
        <v>72</v>
      </c>
      <c r="J2" s="72" t="s">
        <v>73</v>
      </c>
    </row>
    <row r="3" spans="1:16" x14ac:dyDescent="0.2">
      <c r="A3" s="73" t="s">
        <v>74</v>
      </c>
      <c r="I3" s="71" t="s">
        <v>75</v>
      </c>
      <c r="J3" s="72" t="s">
        <v>76</v>
      </c>
    </row>
    <row r="4" spans="1:16" x14ac:dyDescent="0.2">
      <c r="I4" s="71" t="s">
        <v>77</v>
      </c>
      <c r="J4" s="72" t="s">
        <v>76</v>
      </c>
    </row>
    <row r="5" spans="1:16" ht="13.5" thickBot="1" x14ac:dyDescent="0.25">
      <c r="I5" s="74" t="s">
        <v>78</v>
      </c>
      <c r="J5" s="75" t="s">
        <v>79</v>
      </c>
    </row>
    <row r="10" spans="1:16" ht="13.5" thickBot="1" x14ac:dyDescent="0.25"/>
    <row r="11" spans="1:16" ht="12.75" customHeight="1" thickBot="1" x14ac:dyDescent="0.25">
      <c r="A11" s="17" t="str">
        <f t="shared" ref="A11:A37" si="0">P11</f>
        <v>BAVM 102 </v>
      </c>
      <c r="B11" s="6" t="str">
        <f t="shared" ref="B11:B37" si="1">IF(H11=INT(H11),"I","II")</f>
        <v>I</v>
      </c>
      <c r="C11" s="17">
        <f t="shared" ref="C11:C37" si="2">1*G11</f>
        <v>50442.542999999998</v>
      </c>
      <c r="D11" s="38" t="str">
        <f t="shared" ref="D11:D37" si="3">VLOOKUP(F11,I$1:J$5,2,FALSE)</f>
        <v>vis</v>
      </c>
      <c r="E11" s="76">
        <f>VLOOKUP(C11,Active!C$21:E$973,3,FALSE)</f>
        <v>32630.190873259504</v>
      </c>
      <c r="F11" s="6" t="s">
        <v>78</v>
      </c>
      <c r="G11" s="38" t="str">
        <f t="shared" ref="G11:G37" si="4">MID(I11,3,LEN(I11)-3)</f>
        <v>50442.5430</v>
      </c>
      <c r="H11" s="17">
        <f t="shared" ref="H11:H37" si="5">1*K11</f>
        <v>32630</v>
      </c>
      <c r="I11" s="77" t="s">
        <v>100</v>
      </c>
      <c r="J11" s="78" t="s">
        <v>101</v>
      </c>
      <c r="K11" s="77">
        <v>32630</v>
      </c>
      <c r="L11" s="77" t="s">
        <v>102</v>
      </c>
      <c r="M11" s="78" t="s">
        <v>103</v>
      </c>
      <c r="N11" s="78" t="s">
        <v>104</v>
      </c>
      <c r="O11" s="79" t="s">
        <v>105</v>
      </c>
      <c r="P11" s="80" t="s">
        <v>106</v>
      </c>
    </row>
    <row r="12" spans="1:16" ht="12.75" customHeight="1" thickBot="1" x14ac:dyDescent="0.25">
      <c r="A12" s="17" t="str">
        <f t="shared" si="0"/>
        <v>BAVM 102 </v>
      </c>
      <c r="B12" s="6" t="str">
        <f t="shared" si="1"/>
        <v>I</v>
      </c>
      <c r="C12" s="17">
        <f t="shared" si="2"/>
        <v>50443.589</v>
      </c>
      <c r="D12" s="38" t="str">
        <f t="shared" si="3"/>
        <v>vis</v>
      </c>
      <c r="E12" s="76">
        <f>VLOOKUP(C12,Active!C$21:E$973,3,FALSE)</f>
        <v>32632.181247346132</v>
      </c>
      <c r="F12" s="6" t="s">
        <v>78</v>
      </c>
      <c r="G12" s="38" t="str">
        <f t="shared" si="4"/>
        <v>50443.5890</v>
      </c>
      <c r="H12" s="17">
        <f t="shared" si="5"/>
        <v>32632</v>
      </c>
      <c r="I12" s="77" t="s">
        <v>107</v>
      </c>
      <c r="J12" s="78" t="s">
        <v>108</v>
      </c>
      <c r="K12" s="77">
        <v>32632</v>
      </c>
      <c r="L12" s="77" t="s">
        <v>109</v>
      </c>
      <c r="M12" s="78" t="s">
        <v>103</v>
      </c>
      <c r="N12" s="78" t="s">
        <v>104</v>
      </c>
      <c r="O12" s="79" t="s">
        <v>105</v>
      </c>
      <c r="P12" s="80" t="s">
        <v>106</v>
      </c>
    </row>
    <row r="13" spans="1:16" ht="12.75" customHeight="1" thickBot="1" x14ac:dyDescent="0.25">
      <c r="A13" s="17" t="str">
        <f t="shared" si="0"/>
        <v>BAVM 102 </v>
      </c>
      <c r="B13" s="6" t="str">
        <f t="shared" si="1"/>
        <v>I</v>
      </c>
      <c r="C13" s="17">
        <f t="shared" si="2"/>
        <v>50446.483399999997</v>
      </c>
      <c r="D13" s="38" t="str">
        <f t="shared" si="3"/>
        <v>vis</v>
      </c>
      <c r="E13" s="76">
        <f>VLOOKUP(C13,Active!C$21:E$973,3,FALSE)</f>
        <v>32637.688836979323</v>
      </c>
      <c r="F13" s="6" t="s">
        <v>78</v>
      </c>
      <c r="G13" s="38" t="str">
        <f t="shared" si="4"/>
        <v>50446.4834</v>
      </c>
      <c r="H13" s="17">
        <f t="shared" si="5"/>
        <v>32638</v>
      </c>
      <c r="I13" s="77" t="s">
        <v>110</v>
      </c>
      <c r="J13" s="78" t="s">
        <v>111</v>
      </c>
      <c r="K13" s="77">
        <v>32638</v>
      </c>
      <c r="L13" s="77" t="s">
        <v>112</v>
      </c>
      <c r="M13" s="78" t="s">
        <v>103</v>
      </c>
      <c r="N13" s="78" t="s">
        <v>104</v>
      </c>
      <c r="O13" s="79" t="s">
        <v>105</v>
      </c>
      <c r="P13" s="80" t="s">
        <v>106</v>
      </c>
    </row>
    <row r="14" spans="1:16" ht="12.75" customHeight="1" thickBot="1" x14ac:dyDescent="0.25">
      <c r="A14" s="17" t="str">
        <f t="shared" si="0"/>
        <v>BAVM 117 </v>
      </c>
      <c r="B14" s="6" t="str">
        <f t="shared" si="1"/>
        <v>I</v>
      </c>
      <c r="C14" s="17">
        <f t="shared" si="2"/>
        <v>50841.428</v>
      </c>
      <c r="D14" s="38" t="str">
        <f t="shared" si="3"/>
        <v>vis</v>
      </c>
      <c r="E14" s="76">
        <f>VLOOKUP(C14,Active!C$21:E$973,3,FALSE)</f>
        <v>33389.206521005915</v>
      </c>
      <c r="F14" s="6" t="s">
        <v>78</v>
      </c>
      <c r="G14" s="38" t="str">
        <f t="shared" si="4"/>
        <v>50841.4280</v>
      </c>
      <c r="H14" s="17">
        <f t="shared" si="5"/>
        <v>33389</v>
      </c>
      <c r="I14" s="77" t="s">
        <v>113</v>
      </c>
      <c r="J14" s="78" t="s">
        <v>114</v>
      </c>
      <c r="K14" s="77">
        <v>33389</v>
      </c>
      <c r="L14" s="77" t="s">
        <v>115</v>
      </c>
      <c r="M14" s="78" t="s">
        <v>103</v>
      </c>
      <c r="N14" s="78" t="s">
        <v>104</v>
      </c>
      <c r="O14" s="79" t="s">
        <v>105</v>
      </c>
      <c r="P14" s="80" t="s">
        <v>116</v>
      </c>
    </row>
    <row r="15" spans="1:16" ht="12.75" customHeight="1" thickBot="1" x14ac:dyDescent="0.25">
      <c r="A15" s="17" t="str">
        <f t="shared" si="0"/>
        <v>BAVM 117 </v>
      </c>
      <c r="B15" s="6" t="str">
        <f t="shared" si="1"/>
        <v>I</v>
      </c>
      <c r="C15" s="17">
        <f t="shared" si="2"/>
        <v>50848.5118</v>
      </c>
      <c r="D15" s="38" t="str">
        <f t="shared" si="3"/>
        <v>vis</v>
      </c>
      <c r="E15" s="76">
        <f>VLOOKUP(C15,Active!C$21:E$973,3,FALSE)</f>
        <v>33402.6858823394</v>
      </c>
      <c r="F15" s="6" t="s">
        <v>78</v>
      </c>
      <c r="G15" s="38" t="str">
        <f t="shared" si="4"/>
        <v>50848.5118</v>
      </c>
      <c r="H15" s="17">
        <f t="shared" si="5"/>
        <v>33403</v>
      </c>
      <c r="I15" s="77" t="s">
        <v>117</v>
      </c>
      <c r="J15" s="78" t="s">
        <v>118</v>
      </c>
      <c r="K15" s="77">
        <v>33403</v>
      </c>
      <c r="L15" s="77" t="s">
        <v>119</v>
      </c>
      <c r="M15" s="78" t="s">
        <v>103</v>
      </c>
      <c r="N15" s="78" t="s">
        <v>104</v>
      </c>
      <c r="O15" s="79" t="s">
        <v>120</v>
      </c>
      <c r="P15" s="80" t="s">
        <v>116</v>
      </c>
    </row>
    <row r="16" spans="1:16" ht="12.75" customHeight="1" thickBot="1" x14ac:dyDescent="0.25">
      <c r="A16" s="17" t="str">
        <f t="shared" si="0"/>
        <v> BBS 117 </v>
      </c>
      <c r="B16" s="6" t="str">
        <f t="shared" si="1"/>
        <v>I</v>
      </c>
      <c r="C16" s="17">
        <f t="shared" si="2"/>
        <v>50854.567999999999</v>
      </c>
      <c r="D16" s="38" t="str">
        <f t="shared" si="3"/>
        <v>vis</v>
      </c>
      <c r="E16" s="76">
        <f>VLOOKUP(C16,Active!C$21:E$973,3,FALSE)</f>
        <v>33414.209881902883</v>
      </c>
      <c r="F16" s="6" t="s">
        <v>78</v>
      </c>
      <c r="G16" s="38" t="str">
        <f t="shared" si="4"/>
        <v>50854.568</v>
      </c>
      <c r="H16" s="17">
        <f t="shared" si="5"/>
        <v>33414</v>
      </c>
      <c r="I16" s="77" t="s">
        <v>121</v>
      </c>
      <c r="J16" s="78" t="s">
        <v>122</v>
      </c>
      <c r="K16" s="77">
        <v>33414</v>
      </c>
      <c r="L16" s="77" t="s">
        <v>123</v>
      </c>
      <c r="M16" s="78" t="s">
        <v>103</v>
      </c>
      <c r="N16" s="78" t="s">
        <v>124</v>
      </c>
      <c r="O16" s="79" t="s">
        <v>125</v>
      </c>
      <c r="P16" s="79" t="s">
        <v>126</v>
      </c>
    </row>
    <row r="17" spans="1:16" ht="12.75" customHeight="1" thickBot="1" x14ac:dyDescent="0.25">
      <c r="A17" s="17" t="str">
        <f t="shared" si="0"/>
        <v> BBS 117 </v>
      </c>
      <c r="B17" s="6" t="str">
        <f t="shared" si="1"/>
        <v>I</v>
      </c>
      <c r="C17" s="17">
        <f t="shared" si="2"/>
        <v>50860.347900000001</v>
      </c>
      <c r="D17" s="38" t="str">
        <f t="shared" si="3"/>
        <v>vis</v>
      </c>
      <c r="E17" s="76">
        <f>VLOOKUP(C17,Active!C$21:E$973,3,FALSE)</f>
        <v>33425.208125863952</v>
      </c>
      <c r="F17" s="6" t="s">
        <v>78</v>
      </c>
      <c r="G17" s="38" t="str">
        <f t="shared" si="4"/>
        <v>50860.3479</v>
      </c>
      <c r="H17" s="17">
        <f t="shared" si="5"/>
        <v>33425</v>
      </c>
      <c r="I17" s="77" t="s">
        <v>127</v>
      </c>
      <c r="J17" s="78" t="s">
        <v>128</v>
      </c>
      <c r="K17" s="77">
        <v>33425</v>
      </c>
      <c r="L17" s="77" t="s">
        <v>129</v>
      </c>
      <c r="M17" s="78" t="s">
        <v>103</v>
      </c>
      <c r="N17" s="78" t="s">
        <v>124</v>
      </c>
      <c r="O17" s="79" t="s">
        <v>130</v>
      </c>
      <c r="P17" s="79" t="s">
        <v>126</v>
      </c>
    </row>
    <row r="18" spans="1:16" ht="12.75" customHeight="1" thickBot="1" x14ac:dyDescent="0.25">
      <c r="A18" s="17" t="str">
        <f t="shared" si="0"/>
        <v>IBVS 5378 </v>
      </c>
      <c r="B18" s="6" t="str">
        <f t="shared" si="1"/>
        <v>I</v>
      </c>
      <c r="C18" s="17">
        <f t="shared" si="2"/>
        <v>52597.762999999999</v>
      </c>
      <c r="D18" s="38" t="str">
        <f t="shared" si="3"/>
        <v>vis</v>
      </c>
      <c r="E18" s="76">
        <f>VLOOKUP(C18,Active!C$21:E$973,3,FALSE)</f>
        <v>36731.236799619277</v>
      </c>
      <c r="F18" s="6" t="s">
        <v>78</v>
      </c>
      <c r="G18" s="38" t="str">
        <f t="shared" si="4"/>
        <v>52597.7630</v>
      </c>
      <c r="H18" s="17">
        <f t="shared" si="5"/>
        <v>36731</v>
      </c>
      <c r="I18" s="77" t="s">
        <v>131</v>
      </c>
      <c r="J18" s="78" t="s">
        <v>132</v>
      </c>
      <c r="K18" s="77">
        <v>36731</v>
      </c>
      <c r="L18" s="77" t="s">
        <v>133</v>
      </c>
      <c r="M18" s="78" t="s">
        <v>103</v>
      </c>
      <c r="N18" s="78" t="s">
        <v>124</v>
      </c>
      <c r="O18" s="79" t="s">
        <v>134</v>
      </c>
      <c r="P18" s="80" t="s">
        <v>135</v>
      </c>
    </row>
    <row r="19" spans="1:16" ht="12.75" customHeight="1" thickBot="1" x14ac:dyDescent="0.25">
      <c r="A19" s="17" t="str">
        <f t="shared" si="0"/>
        <v>IBVS 5493 </v>
      </c>
      <c r="B19" s="6" t="str">
        <f t="shared" si="1"/>
        <v>II</v>
      </c>
      <c r="C19" s="17">
        <f t="shared" si="2"/>
        <v>52947.031300000002</v>
      </c>
      <c r="D19" s="38" t="str">
        <f t="shared" si="3"/>
        <v>vis</v>
      </c>
      <c r="E19" s="76">
        <f>VLOOKUP(C19,Active!C$21:E$973,3,FALSE)</f>
        <v>37395.83964244814</v>
      </c>
      <c r="F19" s="6" t="s">
        <v>78</v>
      </c>
      <c r="G19" s="38" t="str">
        <f t="shared" si="4"/>
        <v>52947.0313</v>
      </c>
      <c r="H19" s="17">
        <f t="shared" si="5"/>
        <v>37395.5</v>
      </c>
      <c r="I19" s="77" t="s">
        <v>136</v>
      </c>
      <c r="J19" s="78" t="s">
        <v>137</v>
      </c>
      <c r="K19" s="77">
        <v>37395.5</v>
      </c>
      <c r="L19" s="77" t="s">
        <v>138</v>
      </c>
      <c r="M19" s="78" t="s">
        <v>103</v>
      </c>
      <c r="N19" s="78" t="s">
        <v>124</v>
      </c>
      <c r="O19" s="79" t="s">
        <v>139</v>
      </c>
      <c r="P19" s="80" t="s">
        <v>140</v>
      </c>
    </row>
    <row r="20" spans="1:16" ht="12.75" customHeight="1" thickBot="1" x14ac:dyDescent="0.25">
      <c r="A20" s="17" t="str">
        <f t="shared" si="0"/>
        <v>BAVM 173 </v>
      </c>
      <c r="B20" s="6" t="str">
        <f t="shared" si="1"/>
        <v>I</v>
      </c>
      <c r="C20" s="17">
        <f t="shared" si="2"/>
        <v>53354.527399999999</v>
      </c>
      <c r="D20" s="38" t="str">
        <f t="shared" si="3"/>
        <v>vis</v>
      </c>
      <c r="E20" s="76">
        <f>VLOOKUP(C20,Active!C$21:E$973,3,FALSE)</f>
        <v>38171.240864092557</v>
      </c>
      <c r="F20" s="6" t="s">
        <v>78</v>
      </c>
      <c r="G20" s="38" t="str">
        <f t="shared" si="4"/>
        <v>53354.5274</v>
      </c>
      <c r="H20" s="17">
        <f t="shared" si="5"/>
        <v>38171</v>
      </c>
      <c r="I20" s="77" t="s">
        <v>141</v>
      </c>
      <c r="J20" s="78" t="s">
        <v>142</v>
      </c>
      <c r="K20" s="77">
        <v>38171</v>
      </c>
      <c r="L20" s="77" t="s">
        <v>143</v>
      </c>
      <c r="M20" s="78" t="s">
        <v>103</v>
      </c>
      <c r="N20" s="78" t="s">
        <v>104</v>
      </c>
      <c r="O20" s="79" t="s">
        <v>144</v>
      </c>
      <c r="P20" s="80" t="s">
        <v>145</v>
      </c>
    </row>
    <row r="21" spans="1:16" ht="12.75" customHeight="1" thickBot="1" x14ac:dyDescent="0.25">
      <c r="A21" s="17" t="str">
        <f t="shared" si="0"/>
        <v>BAVM 178 </v>
      </c>
      <c r="B21" s="6" t="str">
        <f t="shared" si="1"/>
        <v>I</v>
      </c>
      <c r="C21" s="17">
        <f t="shared" si="2"/>
        <v>53763.392</v>
      </c>
      <c r="D21" s="38" t="str">
        <f t="shared" si="3"/>
        <v>vis</v>
      </c>
      <c r="E21" s="76">
        <f>VLOOKUP(C21,Active!C$21:E$973,3,FALSE)</f>
        <v>38949.24612678626</v>
      </c>
      <c r="F21" s="6" t="s">
        <v>78</v>
      </c>
      <c r="G21" s="38" t="str">
        <f t="shared" si="4"/>
        <v>53763.3920</v>
      </c>
      <c r="H21" s="17">
        <f t="shared" si="5"/>
        <v>38949</v>
      </c>
      <c r="I21" s="77" t="s">
        <v>146</v>
      </c>
      <c r="J21" s="78" t="s">
        <v>147</v>
      </c>
      <c r="K21" s="77">
        <v>38949</v>
      </c>
      <c r="L21" s="77" t="s">
        <v>148</v>
      </c>
      <c r="M21" s="78" t="s">
        <v>149</v>
      </c>
      <c r="N21" s="78" t="s">
        <v>104</v>
      </c>
      <c r="O21" s="79" t="s">
        <v>144</v>
      </c>
      <c r="P21" s="80" t="s">
        <v>150</v>
      </c>
    </row>
    <row r="22" spans="1:16" ht="12.75" customHeight="1" thickBot="1" x14ac:dyDescent="0.25">
      <c r="A22" s="17" t="str">
        <f t="shared" si="0"/>
        <v>BAVM 186 </v>
      </c>
      <c r="B22" s="6" t="str">
        <f t="shared" si="1"/>
        <v>I</v>
      </c>
      <c r="C22" s="17">
        <f t="shared" si="2"/>
        <v>54026.684000000001</v>
      </c>
      <c r="D22" s="38" t="str">
        <f t="shared" si="3"/>
        <v>vis</v>
      </c>
      <c r="E22" s="76">
        <f>VLOOKUP(C22,Active!C$21:E$973,3,FALSE)</f>
        <v>39450.249543626829</v>
      </c>
      <c r="F22" s="6" t="s">
        <v>78</v>
      </c>
      <c r="G22" s="38" t="str">
        <f t="shared" si="4"/>
        <v>54026.684</v>
      </c>
      <c r="H22" s="17">
        <f t="shared" si="5"/>
        <v>39450</v>
      </c>
      <c r="I22" s="77" t="s">
        <v>151</v>
      </c>
      <c r="J22" s="78" t="s">
        <v>152</v>
      </c>
      <c r="K22" s="77">
        <v>39450</v>
      </c>
      <c r="L22" s="77" t="s">
        <v>153</v>
      </c>
      <c r="M22" s="78" t="s">
        <v>149</v>
      </c>
      <c r="N22" s="78" t="s">
        <v>104</v>
      </c>
      <c r="O22" s="79" t="s">
        <v>144</v>
      </c>
      <c r="P22" s="80" t="s">
        <v>154</v>
      </c>
    </row>
    <row r="23" spans="1:16" ht="12.75" customHeight="1" thickBot="1" x14ac:dyDescent="0.25">
      <c r="A23" s="17" t="str">
        <f t="shared" si="0"/>
        <v>BAVM 186 </v>
      </c>
      <c r="B23" s="6" t="str">
        <f t="shared" si="1"/>
        <v>I</v>
      </c>
      <c r="C23" s="17">
        <f t="shared" si="2"/>
        <v>54085.5429</v>
      </c>
      <c r="D23" s="38" t="str">
        <f t="shared" si="3"/>
        <v>vis</v>
      </c>
      <c r="E23" s="76">
        <f>VLOOKUP(C23,Active!C$21:E$973,3,FALSE)</f>
        <v>39562.248806845899</v>
      </c>
      <c r="F23" s="6" t="s">
        <v>78</v>
      </c>
      <c r="G23" s="38" t="str">
        <f t="shared" si="4"/>
        <v>54085.5429</v>
      </c>
      <c r="H23" s="17">
        <f t="shared" si="5"/>
        <v>39562</v>
      </c>
      <c r="I23" s="77" t="s">
        <v>155</v>
      </c>
      <c r="J23" s="78" t="s">
        <v>156</v>
      </c>
      <c r="K23" s="77">
        <v>39562</v>
      </c>
      <c r="L23" s="77" t="s">
        <v>157</v>
      </c>
      <c r="M23" s="78" t="s">
        <v>149</v>
      </c>
      <c r="N23" s="78" t="s">
        <v>104</v>
      </c>
      <c r="O23" s="79" t="s">
        <v>144</v>
      </c>
      <c r="P23" s="80" t="s">
        <v>154</v>
      </c>
    </row>
    <row r="24" spans="1:16" ht="12.75" customHeight="1" thickBot="1" x14ac:dyDescent="0.25">
      <c r="A24" s="17" t="str">
        <f t="shared" si="0"/>
        <v>IBVS 5929 </v>
      </c>
      <c r="B24" s="6" t="str">
        <f t="shared" si="1"/>
        <v>II</v>
      </c>
      <c r="C24" s="17">
        <f t="shared" si="2"/>
        <v>54875.677000000003</v>
      </c>
      <c r="D24" s="38" t="str">
        <f t="shared" si="3"/>
        <v>vis</v>
      </c>
      <c r="E24" s="76">
        <f>VLOOKUP(C24,Active!C$21:E$973,3,FALSE)</f>
        <v>41065.750181222051</v>
      </c>
      <c r="F24" s="6" t="s">
        <v>78</v>
      </c>
      <c r="G24" s="38" t="str">
        <f t="shared" si="4"/>
        <v>54875.6770</v>
      </c>
      <c r="H24" s="17">
        <f t="shared" si="5"/>
        <v>41065.5</v>
      </c>
      <c r="I24" s="77" t="s">
        <v>164</v>
      </c>
      <c r="J24" s="78" t="s">
        <v>165</v>
      </c>
      <c r="K24" s="77">
        <v>41065.5</v>
      </c>
      <c r="L24" s="77" t="s">
        <v>166</v>
      </c>
      <c r="M24" s="78" t="s">
        <v>149</v>
      </c>
      <c r="N24" s="78" t="s">
        <v>70</v>
      </c>
      <c r="O24" s="79" t="s">
        <v>139</v>
      </c>
      <c r="P24" s="80" t="s">
        <v>167</v>
      </c>
    </row>
    <row r="25" spans="1:16" ht="12.75" customHeight="1" thickBot="1" x14ac:dyDescent="0.25">
      <c r="A25" s="17" t="str">
        <f t="shared" si="0"/>
        <v>IBVS 5992 </v>
      </c>
      <c r="B25" s="6" t="str">
        <f t="shared" si="1"/>
        <v>II</v>
      </c>
      <c r="C25" s="17">
        <f t="shared" si="2"/>
        <v>55607.741199999997</v>
      </c>
      <c r="D25" s="38" t="str">
        <f t="shared" si="3"/>
        <v>vis</v>
      </c>
      <c r="E25" s="76">
        <f>VLOOKUP(C25,Active!C$21:E$973,3,FALSE)</f>
        <v>42458.753635738896</v>
      </c>
      <c r="F25" s="6" t="s">
        <v>78</v>
      </c>
      <c r="G25" s="38" t="str">
        <f t="shared" si="4"/>
        <v>55607.7412</v>
      </c>
      <c r="H25" s="17">
        <f t="shared" si="5"/>
        <v>42458.5</v>
      </c>
      <c r="I25" s="77" t="s">
        <v>168</v>
      </c>
      <c r="J25" s="78" t="s">
        <v>169</v>
      </c>
      <c r="K25" s="77">
        <v>42458.5</v>
      </c>
      <c r="L25" s="77" t="s">
        <v>170</v>
      </c>
      <c r="M25" s="78" t="s">
        <v>149</v>
      </c>
      <c r="N25" s="78" t="s">
        <v>78</v>
      </c>
      <c r="O25" s="79" t="s">
        <v>130</v>
      </c>
      <c r="P25" s="80" t="s">
        <v>171</v>
      </c>
    </row>
    <row r="26" spans="1:16" ht="12.75" customHeight="1" thickBot="1" x14ac:dyDescent="0.25">
      <c r="A26" s="17" t="str">
        <f t="shared" si="0"/>
        <v>BAVM 220 </v>
      </c>
      <c r="B26" s="6" t="str">
        <f t="shared" si="1"/>
        <v>I</v>
      </c>
      <c r="C26" s="17">
        <f t="shared" si="2"/>
        <v>55625.345000000001</v>
      </c>
      <c r="D26" s="38" t="str">
        <f t="shared" si="3"/>
        <v>vis</v>
      </c>
      <c r="E26" s="76">
        <f>VLOOKUP(C26,Active!C$21:E$973,3,FALSE)</f>
        <v>42492.25090853632</v>
      </c>
      <c r="F26" s="6" t="s">
        <v>78</v>
      </c>
      <c r="G26" s="38" t="str">
        <f t="shared" si="4"/>
        <v>55625.3450</v>
      </c>
      <c r="H26" s="17">
        <f t="shared" si="5"/>
        <v>42492</v>
      </c>
      <c r="I26" s="77" t="s">
        <v>172</v>
      </c>
      <c r="J26" s="78" t="s">
        <v>173</v>
      </c>
      <c r="K26" s="77">
        <v>42492</v>
      </c>
      <c r="L26" s="77" t="s">
        <v>174</v>
      </c>
      <c r="M26" s="78" t="s">
        <v>149</v>
      </c>
      <c r="N26" s="78" t="s">
        <v>104</v>
      </c>
      <c r="O26" s="79" t="s">
        <v>175</v>
      </c>
      <c r="P26" s="80" t="s">
        <v>176</v>
      </c>
    </row>
    <row r="27" spans="1:16" ht="12.75" customHeight="1" thickBot="1" x14ac:dyDescent="0.25">
      <c r="A27" s="17" t="str">
        <f t="shared" si="0"/>
        <v>BAVM 220 </v>
      </c>
      <c r="B27" s="6" t="str">
        <f t="shared" si="1"/>
        <v>I</v>
      </c>
      <c r="C27" s="17">
        <f t="shared" si="2"/>
        <v>55635.330900000001</v>
      </c>
      <c r="D27" s="38" t="str">
        <f t="shared" si="3"/>
        <v>vis</v>
      </c>
      <c r="E27" s="76">
        <f>VLOOKUP(C27,Active!C$21:E$973,3,FALSE)</f>
        <v>42511.252511396371</v>
      </c>
      <c r="F27" s="6" t="s">
        <v>78</v>
      </c>
      <c r="G27" s="38" t="str">
        <f t="shared" si="4"/>
        <v>55635.3309</v>
      </c>
      <c r="H27" s="17">
        <f t="shared" si="5"/>
        <v>42511</v>
      </c>
      <c r="I27" s="77" t="s">
        <v>177</v>
      </c>
      <c r="J27" s="78" t="s">
        <v>178</v>
      </c>
      <c r="K27" s="77">
        <v>42511</v>
      </c>
      <c r="L27" s="77" t="s">
        <v>179</v>
      </c>
      <c r="M27" s="78" t="s">
        <v>149</v>
      </c>
      <c r="N27" s="78" t="s">
        <v>104</v>
      </c>
      <c r="O27" s="79" t="s">
        <v>180</v>
      </c>
      <c r="P27" s="80" t="s">
        <v>176</v>
      </c>
    </row>
    <row r="28" spans="1:16" ht="12.75" customHeight="1" thickBot="1" x14ac:dyDescent="0.25">
      <c r="A28" s="17" t="str">
        <f t="shared" si="0"/>
        <v>IBVS 6029 </v>
      </c>
      <c r="B28" s="6" t="str">
        <f t="shared" si="1"/>
        <v>II</v>
      </c>
      <c r="C28" s="17">
        <f t="shared" si="2"/>
        <v>55976.660100000001</v>
      </c>
      <c r="D28" s="38" t="str">
        <f t="shared" si="3"/>
        <v>vis</v>
      </c>
      <c r="E28" s="76">
        <f>VLOOKUP(C28,Active!C$21:E$973,3,FALSE)</f>
        <v>43160.748491021484</v>
      </c>
      <c r="F28" s="6" t="s">
        <v>78</v>
      </c>
      <c r="G28" s="38" t="str">
        <f t="shared" si="4"/>
        <v>55976.6601</v>
      </c>
      <c r="H28" s="17">
        <f t="shared" si="5"/>
        <v>43160.5</v>
      </c>
      <c r="I28" s="77" t="s">
        <v>186</v>
      </c>
      <c r="J28" s="78" t="s">
        <v>187</v>
      </c>
      <c r="K28" s="77">
        <v>43160.5</v>
      </c>
      <c r="L28" s="77" t="s">
        <v>188</v>
      </c>
      <c r="M28" s="78" t="s">
        <v>149</v>
      </c>
      <c r="N28" s="78" t="s">
        <v>78</v>
      </c>
      <c r="O28" s="79" t="s">
        <v>130</v>
      </c>
      <c r="P28" s="80" t="s">
        <v>189</v>
      </c>
    </row>
    <row r="29" spans="1:16" ht="12.75" customHeight="1" thickBot="1" x14ac:dyDescent="0.25">
      <c r="A29" s="17" t="str">
        <f t="shared" si="0"/>
        <v>IBVS 6042 </v>
      </c>
      <c r="B29" s="6" t="str">
        <f t="shared" si="1"/>
        <v>I</v>
      </c>
      <c r="C29" s="17">
        <f t="shared" si="2"/>
        <v>56273.846899999997</v>
      </c>
      <c r="D29" s="38" t="str">
        <f t="shared" si="3"/>
        <v>vis</v>
      </c>
      <c r="E29" s="76">
        <f>VLOOKUP(C29,Active!C$21:E$973,3,FALSE)</f>
        <v>43726.248400779135</v>
      </c>
      <c r="F29" s="6" t="s">
        <v>78</v>
      </c>
      <c r="G29" s="38" t="str">
        <f t="shared" si="4"/>
        <v>56273.8469</v>
      </c>
      <c r="H29" s="17">
        <f t="shared" si="5"/>
        <v>43726</v>
      </c>
      <c r="I29" s="77" t="s">
        <v>190</v>
      </c>
      <c r="J29" s="78" t="s">
        <v>191</v>
      </c>
      <c r="K29" s="77">
        <v>43726</v>
      </c>
      <c r="L29" s="77" t="s">
        <v>192</v>
      </c>
      <c r="M29" s="78" t="s">
        <v>149</v>
      </c>
      <c r="N29" s="78" t="s">
        <v>78</v>
      </c>
      <c r="O29" s="79" t="s">
        <v>130</v>
      </c>
      <c r="P29" s="80" t="s">
        <v>193</v>
      </c>
    </row>
    <row r="30" spans="1:16" ht="12.75" customHeight="1" thickBot="1" x14ac:dyDescent="0.25">
      <c r="A30" s="17" t="str">
        <f t="shared" si="0"/>
        <v> AHSB 7.7.376 </v>
      </c>
      <c r="B30" s="6" t="str">
        <f t="shared" si="1"/>
        <v>I</v>
      </c>
      <c r="C30" s="17">
        <f t="shared" si="2"/>
        <v>29691.383000000002</v>
      </c>
      <c r="D30" s="38" t="str">
        <f t="shared" si="3"/>
        <v>vis</v>
      </c>
      <c r="E30" s="76">
        <f>VLOOKUP(C30,Active!C$21:E$973,3,FALSE)</f>
        <v>-6856.0147972705927</v>
      </c>
      <c r="F30" s="6" t="s">
        <v>78</v>
      </c>
      <c r="G30" s="38" t="str">
        <f t="shared" si="4"/>
        <v>29691.383</v>
      </c>
      <c r="H30" s="17">
        <f t="shared" si="5"/>
        <v>-6856</v>
      </c>
      <c r="I30" s="77" t="s">
        <v>81</v>
      </c>
      <c r="J30" s="78" t="s">
        <v>82</v>
      </c>
      <c r="K30" s="77">
        <v>-6856</v>
      </c>
      <c r="L30" s="77" t="s">
        <v>83</v>
      </c>
      <c r="M30" s="78" t="s">
        <v>80</v>
      </c>
      <c r="N30" s="78"/>
      <c r="O30" s="79" t="s">
        <v>84</v>
      </c>
      <c r="P30" s="79" t="s">
        <v>85</v>
      </c>
    </row>
    <row r="31" spans="1:16" ht="12.75" customHeight="1" thickBot="1" x14ac:dyDescent="0.25">
      <c r="A31" s="17" t="str">
        <f t="shared" si="0"/>
        <v> AHSB 7.7.376 </v>
      </c>
      <c r="B31" s="6" t="str">
        <f t="shared" si="1"/>
        <v>I</v>
      </c>
      <c r="C31" s="17">
        <f t="shared" si="2"/>
        <v>31843.423999999999</v>
      </c>
      <c r="D31" s="38" t="str">
        <f t="shared" si="3"/>
        <v>vis</v>
      </c>
      <c r="E31" s="76">
        <f>VLOOKUP(C31,Active!C$21:E$973,3,FALSE)</f>
        <v>-2761.018009745791</v>
      </c>
      <c r="F31" s="6" t="s">
        <v>78</v>
      </c>
      <c r="G31" s="38" t="str">
        <f t="shared" si="4"/>
        <v>31843.424</v>
      </c>
      <c r="H31" s="17">
        <f t="shared" si="5"/>
        <v>-2761</v>
      </c>
      <c r="I31" s="77" t="s">
        <v>86</v>
      </c>
      <c r="J31" s="78" t="s">
        <v>87</v>
      </c>
      <c r="K31" s="77">
        <v>-2761</v>
      </c>
      <c r="L31" s="77" t="s">
        <v>88</v>
      </c>
      <c r="M31" s="78" t="s">
        <v>80</v>
      </c>
      <c r="N31" s="78"/>
      <c r="O31" s="79" t="s">
        <v>84</v>
      </c>
      <c r="P31" s="79" t="s">
        <v>85</v>
      </c>
    </row>
    <row r="32" spans="1:16" ht="12.75" customHeight="1" thickBot="1" x14ac:dyDescent="0.25">
      <c r="A32" s="17" t="str">
        <f t="shared" si="0"/>
        <v> AHSB 7.7.376 </v>
      </c>
      <c r="B32" s="6" t="str">
        <f t="shared" si="1"/>
        <v>I</v>
      </c>
      <c r="C32" s="17">
        <f t="shared" si="2"/>
        <v>33005.368999999999</v>
      </c>
      <c r="D32" s="38" t="str">
        <f t="shared" si="3"/>
        <v>vis</v>
      </c>
      <c r="E32" s="76">
        <f>VLOOKUP(C32,Active!C$21:E$973,3,FALSE)</f>
        <v>-550.01875727777997</v>
      </c>
      <c r="F32" s="6" t="s">
        <v>78</v>
      </c>
      <c r="G32" s="38" t="str">
        <f t="shared" si="4"/>
        <v>33005.369</v>
      </c>
      <c r="H32" s="17">
        <f t="shared" si="5"/>
        <v>-550</v>
      </c>
      <c r="I32" s="77" t="s">
        <v>89</v>
      </c>
      <c r="J32" s="78" t="s">
        <v>90</v>
      </c>
      <c r="K32" s="77">
        <v>-550</v>
      </c>
      <c r="L32" s="77" t="s">
        <v>91</v>
      </c>
      <c r="M32" s="78" t="s">
        <v>80</v>
      </c>
      <c r="N32" s="78"/>
      <c r="O32" s="79" t="s">
        <v>84</v>
      </c>
      <c r="P32" s="79" t="s">
        <v>85</v>
      </c>
    </row>
    <row r="33" spans="1:16" ht="12.75" customHeight="1" thickBot="1" x14ac:dyDescent="0.25">
      <c r="A33" s="17" t="str">
        <f t="shared" si="0"/>
        <v> AHSB 7.7.376 </v>
      </c>
      <c r="B33" s="6" t="str">
        <f t="shared" si="1"/>
        <v>I</v>
      </c>
      <c r="C33" s="17">
        <f t="shared" si="2"/>
        <v>34445.319000000003</v>
      </c>
      <c r="D33" s="38" t="str">
        <f t="shared" si="3"/>
        <v>vis</v>
      </c>
      <c r="E33" s="76">
        <f>VLOOKUP(C33,Active!C$21:E$973,3,FALSE)</f>
        <v>2189.9804454308878</v>
      </c>
      <c r="F33" s="6" t="s">
        <v>78</v>
      </c>
      <c r="G33" s="38" t="str">
        <f t="shared" si="4"/>
        <v>34445.319</v>
      </c>
      <c r="H33" s="17">
        <f t="shared" si="5"/>
        <v>2190</v>
      </c>
      <c r="I33" s="77" t="s">
        <v>92</v>
      </c>
      <c r="J33" s="78" t="s">
        <v>93</v>
      </c>
      <c r="K33" s="77">
        <v>2190</v>
      </c>
      <c r="L33" s="77" t="s">
        <v>91</v>
      </c>
      <c r="M33" s="78" t="s">
        <v>80</v>
      </c>
      <c r="N33" s="78"/>
      <c r="O33" s="79" t="s">
        <v>84</v>
      </c>
      <c r="P33" s="79" t="s">
        <v>85</v>
      </c>
    </row>
    <row r="34" spans="1:16" ht="12.75" customHeight="1" thickBot="1" x14ac:dyDescent="0.25">
      <c r="A34" s="17" t="str">
        <f t="shared" si="0"/>
        <v> AHSB 7.7.376 </v>
      </c>
      <c r="B34" s="6" t="str">
        <f t="shared" si="1"/>
        <v>I</v>
      </c>
      <c r="C34" s="17">
        <f t="shared" si="2"/>
        <v>35186.313999999998</v>
      </c>
      <c r="D34" s="38" t="str">
        <f t="shared" si="3"/>
        <v>vis</v>
      </c>
      <c r="E34" s="76">
        <f>VLOOKUP(C34,Active!C$21:E$973,3,FALSE)</f>
        <v>3599.9778128471803</v>
      </c>
      <c r="F34" s="6" t="s">
        <v>78</v>
      </c>
      <c r="G34" s="38" t="str">
        <f t="shared" si="4"/>
        <v>35186.314</v>
      </c>
      <c r="H34" s="17">
        <f t="shared" si="5"/>
        <v>3600</v>
      </c>
      <c r="I34" s="77" t="s">
        <v>94</v>
      </c>
      <c r="J34" s="78" t="s">
        <v>95</v>
      </c>
      <c r="K34" s="77">
        <v>3600</v>
      </c>
      <c r="L34" s="77" t="s">
        <v>96</v>
      </c>
      <c r="M34" s="78" t="s">
        <v>80</v>
      </c>
      <c r="N34" s="78"/>
      <c r="O34" s="79" t="s">
        <v>84</v>
      </c>
      <c r="P34" s="79" t="s">
        <v>85</v>
      </c>
    </row>
    <row r="35" spans="1:16" ht="12.75" customHeight="1" thickBot="1" x14ac:dyDescent="0.25">
      <c r="A35" s="17" t="str">
        <f t="shared" si="0"/>
        <v> AHSB 7.7.376 </v>
      </c>
      <c r="B35" s="6" t="str">
        <f t="shared" si="1"/>
        <v>I</v>
      </c>
      <c r="C35" s="17">
        <f t="shared" si="2"/>
        <v>36979.419000000002</v>
      </c>
      <c r="D35" s="38" t="str">
        <f t="shared" si="3"/>
        <v>vis</v>
      </c>
      <c r="E35" s="76">
        <f>VLOOKUP(C35,Active!C$21:E$973,3,FALSE)</f>
        <v>7011.9756394195747</v>
      </c>
      <c r="F35" s="6" t="s">
        <v>78</v>
      </c>
      <c r="G35" s="38" t="str">
        <f t="shared" si="4"/>
        <v>36979.419</v>
      </c>
      <c r="H35" s="17">
        <f t="shared" si="5"/>
        <v>7012</v>
      </c>
      <c r="I35" s="77" t="s">
        <v>97</v>
      </c>
      <c r="J35" s="78" t="s">
        <v>98</v>
      </c>
      <c r="K35" s="77">
        <v>7012</v>
      </c>
      <c r="L35" s="77" t="s">
        <v>99</v>
      </c>
      <c r="M35" s="78" t="s">
        <v>80</v>
      </c>
      <c r="N35" s="78"/>
      <c r="O35" s="79" t="s">
        <v>84</v>
      </c>
      <c r="P35" s="79" t="s">
        <v>85</v>
      </c>
    </row>
    <row r="36" spans="1:16" ht="12.75" customHeight="1" thickBot="1" x14ac:dyDescent="0.25">
      <c r="A36" s="17" t="str">
        <f t="shared" si="0"/>
        <v>VSB 46 </v>
      </c>
      <c r="B36" s="6" t="str">
        <f t="shared" si="1"/>
        <v>II</v>
      </c>
      <c r="C36" s="17">
        <f t="shared" si="2"/>
        <v>54134.149899999997</v>
      </c>
      <c r="D36" s="38" t="str">
        <f t="shared" si="3"/>
        <v>vis</v>
      </c>
      <c r="E36" s="76">
        <f>VLOOKUP(C36,Active!C$21:E$973,3,FALSE)</f>
        <v>39654.740310888439</v>
      </c>
      <c r="F36" s="6" t="s">
        <v>78</v>
      </c>
      <c r="G36" s="38" t="str">
        <f t="shared" si="4"/>
        <v>54134.1499</v>
      </c>
      <c r="H36" s="17">
        <f t="shared" si="5"/>
        <v>39654.5</v>
      </c>
      <c r="I36" s="77" t="s">
        <v>158</v>
      </c>
      <c r="J36" s="78" t="s">
        <v>159</v>
      </c>
      <c r="K36" s="77">
        <v>39654.5</v>
      </c>
      <c r="L36" s="77" t="s">
        <v>160</v>
      </c>
      <c r="M36" s="78" t="s">
        <v>149</v>
      </c>
      <c r="N36" s="78" t="s">
        <v>161</v>
      </c>
      <c r="O36" s="79" t="s">
        <v>162</v>
      </c>
      <c r="P36" s="80" t="s">
        <v>163</v>
      </c>
    </row>
    <row r="37" spans="1:16" ht="12.75" customHeight="1" thickBot="1" x14ac:dyDescent="0.25">
      <c r="A37" s="17" t="str">
        <f t="shared" si="0"/>
        <v>BAVM 225 </v>
      </c>
      <c r="B37" s="6" t="str">
        <f t="shared" si="1"/>
        <v>II</v>
      </c>
      <c r="C37" s="17">
        <f t="shared" si="2"/>
        <v>55941.453200000004</v>
      </c>
      <c r="D37" s="38" t="str">
        <f t="shared" si="3"/>
        <v>vis</v>
      </c>
      <c r="E37" s="76">
        <f>VLOOKUP(C37,Active!C$21:E$973,3,FALSE)</f>
        <v>43093.75527741696</v>
      </c>
      <c r="F37" s="6" t="s">
        <v>78</v>
      </c>
      <c r="G37" s="38" t="str">
        <f t="shared" si="4"/>
        <v>55941.4532</v>
      </c>
      <c r="H37" s="17">
        <f t="shared" si="5"/>
        <v>43093.5</v>
      </c>
      <c r="I37" s="77" t="s">
        <v>181</v>
      </c>
      <c r="J37" s="78" t="s">
        <v>182</v>
      </c>
      <c r="K37" s="77">
        <v>43093.5</v>
      </c>
      <c r="L37" s="77" t="s">
        <v>183</v>
      </c>
      <c r="M37" s="78" t="s">
        <v>149</v>
      </c>
      <c r="N37" s="78" t="s">
        <v>78</v>
      </c>
      <c r="O37" s="79" t="s">
        <v>184</v>
      </c>
      <c r="P37" s="80" t="s">
        <v>185</v>
      </c>
    </row>
    <row r="38" spans="1:16" x14ac:dyDescent="0.2">
      <c r="B38" s="6"/>
      <c r="E38" s="76"/>
      <c r="F38" s="6"/>
    </row>
    <row r="39" spans="1:16" x14ac:dyDescent="0.2">
      <c r="B39" s="6"/>
      <c r="E39" s="76"/>
      <c r="F39" s="6"/>
    </row>
    <row r="40" spans="1:16" x14ac:dyDescent="0.2">
      <c r="B40" s="6"/>
      <c r="E40" s="76"/>
      <c r="F40" s="6"/>
    </row>
    <row r="41" spans="1:16" x14ac:dyDescent="0.2">
      <c r="B41" s="6"/>
      <c r="E41" s="76"/>
      <c r="F41" s="6"/>
    </row>
    <row r="42" spans="1:16" x14ac:dyDescent="0.2">
      <c r="B42" s="6"/>
      <c r="E42" s="76"/>
      <c r="F42" s="6"/>
    </row>
    <row r="43" spans="1:16" x14ac:dyDescent="0.2">
      <c r="B43" s="6"/>
      <c r="E43" s="76"/>
      <c r="F43" s="6"/>
    </row>
    <row r="44" spans="1:16" x14ac:dyDescent="0.2">
      <c r="B44" s="6"/>
      <c r="E44" s="76"/>
      <c r="F44" s="6"/>
    </row>
    <row r="45" spans="1:16" x14ac:dyDescent="0.2">
      <c r="B45" s="6"/>
      <c r="E45" s="76"/>
      <c r="F45" s="6"/>
    </row>
    <row r="46" spans="1:16" x14ac:dyDescent="0.2">
      <c r="B46" s="6"/>
      <c r="E46" s="76"/>
      <c r="F46" s="6"/>
    </row>
    <row r="47" spans="1:16" x14ac:dyDescent="0.2">
      <c r="B47" s="6"/>
      <c r="E47" s="76"/>
      <c r="F47" s="6"/>
    </row>
    <row r="48" spans="1:16" x14ac:dyDescent="0.2">
      <c r="B48" s="6"/>
      <c r="E48" s="76"/>
      <c r="F48" s="6"/>
    </row>
    <row r="49" spans="2:6" x14ac:dyDescent="0.2">
      <c r="B49" s="6"/>
      <c r="E49" s="76"/>
      <c r="F49" s="6"/>
    </row>
    <row r="50" spans="2:6" x14ac:dyDescent="0.2">
      <c r="B50" s="6"/>
      <c r="E50" s="76"/>
      <c r="F50" s="6"/>
    </row>
    <row r="51" spans="2:6" x14ac:dyDescent="0.2">
      <c r="B51" s="6"/>
      <c r="E51" s="76"/>
      <c r="F51" s="6"/>
    </row>
    <row r="52" spans="2:6" x14ac:dyDescent="0.2">
      <c r="B52" s="6"/>
      <c r="E52" s="76"/>
      <c r="F52" s="6"/>
    </row>
    <row r="53" spans="2:6" x14ac:dyDescent="0.2">
      <c r="B53" s="6"/>
      <c r="E53" s="76"/>
      <c r="F53" s="6"/>
    </row>
    <row r="54" spans="2:6" x14ac:dyDescent="0.2">
      <c r="B54" s="6"/>
      <c r="E54" s="76"/>
      <c r="F54" s="6"/>
    </row>
    <row r="55" spans="2:6" x14ac:dyDescent="0.2">
      <c r="B55" s="6"/>
      <c r="E55" s="76"/>
      <c r="F55" s="6"/>
    </row>
    <row r="56" spans="2:6" x14ac:dyDescent="0.2">
      <c r="B56" s="6"/>
      <c r="E56" s="76"/>
      <c r="F56" s="6"/>
    </row>
    <row r="57" spans="2:6" x14ac:dyDescent="0.2">
      <c r="B57" s="6"/>
      <c r="E57" s="76"/>
      <c r="F57" s="6"/>
    </row>
    <row r="58" spans="2:6" x14ac:dyDescent="0.2">
      <c r="B58" s="6"/>
      <c r="E58" s="76"/>
      <c r="F58" s="6"/>
    </row>
    <row r="59" spans="2:6" x14ac:dyDescent="0.2">
      <c r="B59" s="6"/>
      <c r="E59" s="76"/>
      <c r="F59" s="6"/>
    </row>
    <row r="60" spans="2:6" x14ac:dyDescent="0.2">
      <c r="B60" s="6"/>
      <c r="E60" s="76"/>
      <c r="F60" s="6"/>
    </row>
    <row r="61" spans="2:6" x14ac:dyDescent="0.2">
      <c r="B61" s="6"/>
      <c r="E61" s="76"/>
      <c r="F61" s="6"/>
    </row>
    <row r="62" spans="2:6" x14ac:dyDescent="0.2">
      <c r="B62" s="6"/>
      <c r="E62" s="76"/>
      <c r="F62" s="6"/>
    </row>
    <row r="63" spans="2:6" x14ac:dyDescent="0.2">
      <c r="B63" s="6"/>
      <c r="E63" s="76"/>
      <c r="F63" s="6"/>
    </row>
    <row r="64" spans="2:6" x14ac:dyDescent="0.2">
      <c r="B64" s="6"/>
      <c r="E64" s="76"/>
      <c r="F64" s="6"/>
    </row>
    <row r="65" spans="2:6" x14ac:dyDescent="0.2">
      <c r="B65" s="6"/>
      <c r="E65" s="76"/>
      <c r="F65" s="6"/>
    </row>
    <row r="66" spans="2:6" x14ac:dyDescent="0.2">
      <c r="B66" s="6"/>
      <c r="E66" s="76"/>
      <c r="F66" s="6"/>
    </row>
    <row r="67" spans="2:6" x14ac:dyDescent="0.2">
      <c r="B67" s="6"/>
      <c r="E67" s="76"/>
      <c r="F67" s="6"/>
    </row>
    <row r="68" spans="2:6" x14ac:dyDescent="0.2">
      <c r="B68" s="6"/>
      <c r="E68" s="76"/>
      <c r="F68" s="6"/>
    </row>
    <row r="69" spans="2:6" x14ac:dyDescent="0.2">
      <c r="B69" s="6"/>
      <c r="E69" s="76"/>
      <c r="F69" s="6"/>
    </row>
    <row r="70" spans="2:6" x14ac:dyDescent="0.2">
      <c r="B70" s="6"/>
      <c r="E70" s="76"/>
      <c r="F70" s="6"/>
    </row>
    <row r="71" spans="2:6" x14ac:dyDescent="0.2">
      <c r="B71" s="6"/>
      <c r="E71" s="76"/>
      <c r="F71" s="6"/>
    </row>
    <row r="72" spans="2:6" x14ac:dyDescent="0.2">
      <c r="B72" s="6"/>
      <c r="E72" s="76"/>
      <c r="F72" s="6"/>
    </row>
    <row r="73" spans="2:6" x14ac:dyDescent="0.2">
      <c r="B73" s="6"/>
      <c r="E73" s="76"/>
      <c r="F73" s="6"/>
    </row>
    <row r="74" spans="2:6" x14ac:dyDescent="0.2">
      <c r="B74" s="6"/>
      <c r="E74" s="76"/>
      <c r="F74" s="6"/>
    </row>
    <row r="75" spans="2:6" x14ac:dyDescent="0.2">
      <c r="B75" s="6"/>
      <c r="E75" s="76"/>
      <c r="F75" s="6"/>
    </row>
    <row r="76" spans="2:6" x14ac:dyDescent="0.2">
      <c r="B76" s="6"/>
      <c r="E76" s="76"/>
      <c r="F76" s="6"/>
    </row>
    <row r="77" spans="2:6" x14ac:dyDescent="0.2">
      <c r="B77" s="6"/>
      <c r="E77" s="76"/>
      <c r="F77" s="6"/>
    </row>
    <row r="78" spans="2:6" x14ac:dyDescent="0.2">
      <c r="B78" s="6"/>
      <c r="E78" s="76"/>
      <c r="F78" s="6"/>
    </row>
    <row r="79" spans="2:6" x14ac:dyDescent="0.2">
      <c r="B79" s="6"/>
      <c r="E79" s="76"/>
      <c r="F79" s="6"/>
    </row>
    <row r="80" spans="2:6" x14ac:dyDescent="0.2">
      <c r="B80" s="6"/>
      <c r="E80" s="76"/>
      <c r="F80" s="6"/>
    </row>
    <row r="81" spans="2:6" x14ac:dyDescent="0.2">
      <c r="B81" s="6"/>
      <c r="E81" s="76"/>
      <c r="F81" s="6"/>
    </row>
    <row r="82" spans="2:6" x14ac:dyDescent="0.2">
      <c r="B82" s="6"/>
      <c r="E82" s="76"/>
      <c r="F82" s="6"/>
    </row>
    <row r="83" spans="2:6" x14ac:dyDescent="0.2">
      <c r="B83" s="6"/>
      <c r="E83" s="76"/>
      <c r="F83" s="6"/>
    </row>
    <row r="84" spans="2:6" x14ac:dyDescent="0.2">
      <c r="B84" s="6"/>
      <c r="E84" s="76"/>
      <c r="F84" s="6"/>
    </row>
    <row r="85" spans="2:6" x14ac:dyDescent="0.2">
      <c r="B85" s="6"/>
      <c r="E85" s="76"/>
      <c r="F85" s="6"/>
    </row>
    <row r="86" spans="2:6" x14ac:dyDescent="0.2">
      <c r="B86" s="6"/>
      <c r="E86" s="76"/>
      <c r="F86" s="6"/>
    </row>
    <row r="87" spans="2:6" x14ac:dyDescent="0.2">
      <c r="B87" s="6"/>
      <c r="E87" s="76"/>
      <c r="F87" s="6"/>
    </row>
    <row r="88" spans="2:6" x14ac:dyDescent="0.2">
      <c r="B88" s="6"/>
      <c r="E88" s="76"/>
      <c r="F88" s="6"/>
    </row>
    <row r="89" spans="2:6" x14ac:dyDescent="0.2">
      <c r="B89" s="6"/>
      <c r="E89" s="76"/>
      <c r="F89" s="6"/>
    </row>
    <row r="90" spans="2:6" x14ac:dyDescent="0.2">
      <c r="B90" s="6"/>
      <c r="F90" s="6"/>
    </row>
    <row r="91" spans="2:6" x14ac:dyDescent="0.2">
      <c r="B91" s="6"/>
      <c r="F91" s="6"/>
    </row>
    <row r="92" spans="2:6" x14ac:dyDescent="0.2">
      <c r="B92" s="6"/>
      <c r="F92" s="6"/>
    </row>
    <row r="93" spans="2:6" x14ac:dyDescent="0.2">
      <c r="B93" s="6"/>
      <c r="F93" s="6"/>
    </row>
    <row r="94" spans="2:6" x14ac:dyDescent="0.2">
      <c r="B94" s="6"/>
      <c r="F94" s="6"/>
    </row>
    <row r="95" spans="2:6" x14ac:dyDescent="0.2">
      <c r="B95" s="6"/>
      <c r="F95" s="6"/>
    </row>
    <row r="96" spans="2:6" x14ac:dyDescent="0.2">
      <c r="B96" s="6"/>
      <c r="F96" s="6"/>
    </row>
    <row r="97" spans="2:6" x14ac:dyDescent="0.2">
      <c r="B97" s="6"/>
      <c r="F97" s="6"/>
    </row>
    <row r="98" spans="2:6" x14ac:dyDescent="0.2">
      <c r="B98" s="6"/>
      <c r="F98" s="6"/>
    </row>
    <row r="99" spans="2:6" x14ac:dyDescent="0.2">
      <c r="B99" s="6"/>
      <c r="F99" s="6"/>
    </row>
    <row r="100" spans="2:6" x14ac:dyDescent="0.2">
      <c r="B100" s="6"/>
      <c r="F100" s="6"/>
    </row>
    <row r="101" spans="2:6" x14ac:dyDescent="0.2">
      <c r="B101" s="6"/>
      <c r="F101" s="6"/>
    </row>
    <row r="102" spans="2:6" x14ac:dyDescent="0.2">
      <c r="B102" s="6"/>
      <c r="F102" s="6"/>
    </row>
    <row r="103" spans="2:6" x14ac:dyDescent="0.2">
      <c r="B103" s="6"/>
      <c r="F103" s="6"/>
    </row>
    <row r="104" spans="2:6" x14ac:dyDescent="0.2">
      <c r="B104" s="6"/>
      <c r="F104" s="6"/>
    </row>
    <row r="105" spans="2:6" x14ac:dyDescent="0.2">
      <c r="B105" s="6"/>
      <c r="F105" s="6"/>
    </row>
    <row r="106" spans="2:6" x14ac:dyDescent="0.2">
      <c r="B106" s="6"/>
      <c r="F106" s="6"/>
    </row>
    <row r="107" spans="2:6" x14ac:dyDescent="0.2">
      <c r="B107" s="6"/>
      <c r="F107" s="6"/>
    </row>
    <row r="108" spans="2:6" x14ac:dyDescent="0.2">
      <c r="B108" s="6"/>
      <c r="F108" s="6"/>
    </row>
    <row r="109" spans="2:6" x14ac:dyDescent="0.2">
      <c r="B109" s="6"/>
      <c r="F109" s="6"/>
    </row>
    <row r="110" spans="2:6" x14ac:dyDescent="0.2">
      <c r="B110" s="6"/>
      <c r="F110" s="6"/>
    </row>
    <row r="111" spans="2:6" x14ac:dyDescent="0.2">
      <c r="B111" s="6"/>
      <c r="F111" s="6"/>
    </row>
    <row r="112" spans="2:6" x14ac:dyDescent="0.2">
      <c r="B112" s="6"/>
      <c r="F112" s="6"/>
    </row>
    <row r="113" spans="2:6" x14ac:dyDescent="0.2">
      <c r="B113" s="6"/>
      <c r="F113" s="6"/>
    </row>
    <row r="114" spans="2:6" x14ac:dyDescent="0.2">
      <c r="B114" s="6"/>
      <c r="F114" s="6"/>
    </row>
    <row r="115" spans="2:6" x14ac:dyDescent="0.2">
      <c r="B115" s="6"/>
      <c r="F115" s="6"/>
    </row>
    <row r="116" spans="2:6" x14ac:dyDescent="0.2">
      <c r="B116" s="6"/>
      <c r="F116" s="6"/>
    </row>
    <row r="117" spans="2:6" x14ac:dyDescent="0.2">
      <c r="B117" s="6"/>
      <c r="F117" s="6"/>
    </row>
    <row r="118" spans="2:6" x14ac:dyDescent="0.2">
      <c r="B118" s="6"/>
      <c r="F118" s="6"/>
    </row>
    <row r="119" spans="2:6" x14ac:dyDescent="0.2">
      <c r="B119" s="6"/>
      <c r="F119" s="6"/>
    </row>
    <row r="120" spans="2:6" x14ac:dyDescent="0.2">
      <c r="B120" s="6"/>
      <c r="F120" s="6"/>
    </row>
    <row r="121" spans="2:6" x14ac:dyDescent="0.2">
      <c r="B121" s="6"/>
      <c r="F121" s="6"/>
    </row>
    <row r="122" spans="2:6" x14ac:dyDescent="0.2">
      <c r="B122" s="6"/>
      <c r="F122" s="6"/>
    </row>
    <row r="123" spans="2:6" x14ac:dyDescent="0.2">
      <c r="B123" s="6"/>
      <c r="F123" s="6"/>
    </row>
    <row r="124" spans="2:6" x14ac:dyDescent="0.2">
      <c r="B124" s="6"/>
      <c r="F124" s="6"/>
    </row>
    <row r="125" spans="2:6" x14ac:dyDescent="0.2">
      <c r="B125" s="6"/>
      <c r="F125" s="6"/>
    </row>
    <row r="126" spans="2:6" x14ac:dyDescent="0.2">
      <c r="B126" s="6"/>
      <c r="F126" s="6"/>
    </row>
    <row r="127" spans="2:6" x14ac:dyDescent="0.2">
      <c r="B127" s="6"/>
      <c r="F127" s="6"/>
    </row>
    <row r="128" spans="2:6" x14ac:dyDescent="0.2">
      <c r="B128" s="6"/>
      <c r="F128" s="6"/>
    </row>
    <row r="129" spans="2:6" x14ac:dyDescent="0.2">
      <c r="B129" s="6"/>
      <c r="F129" s="6"/>
    </row>
    <row r="130" spans="2:6" x14ac:dyDescent="0.2">
      <c r="B130" s="6"/>
      <c r="F130" s="6"/>
    </row>
    <row r="131" spans="2:6" x14ac:dyDescent="0.2">
      <c r="B131" s="6"/>
      <c r="F131" s="6"/>
    </row>
    <row r="132" spans="2:6" x14ac:dyDescent="0.2">
      <c r="B132" s="6"/>
      <c r="F132" s="6"/>
    </row>
    <row r="133" spans="2:6" x14ac:dyDescent="0.2">
      <c r="B133" s="6"/>
      <c r="F133" s="6"/>
    </row>
    <row r="134" spans="2:6" x14ac:dyDescent="0.2">
      <c r="B134" s="6"/>
      <c r="F134" s="6"/>
    </row>
    <row r="135" spans="2:6" x14ac:dyDescent="0.2">
      <c r="B135" s="6"/>
      <c r="F135" s="6"/>
    </row>
    <row r="136" spans="2:6" x14ac:dyDescent="0.2">
      <c r="B136" s="6"/>
      <c r="F136" s="6"/>
    </row>
    <row r="137" spans="2:6" x14ac:dyDescent="0.2">
      <c r="B137" s="6"/>
      <c r="F137" s="6"/>
    </row>
    <row r="138" spans="2:6" x14ac:dyDescent="0.2">
      <c r="B138" s="6"/>
      <c r="F138" s="6"/>
    </row>
    <row r="139" spans="2:6" x14ac:dyDescent="0.2">
      <c r="B139" s="6"/>
      <c r="F139" s="6"/>
    </row>
    <row r="140" spans="2:6" x14ac:dyDescent="0.2">
      <c r="B140" s="6"/>
      <c r="F140" s="6"/>
    </row>
    <row r="141" spans="2:6" x14ac:dyDescent="0.2">
      <c r="B141" s="6"/>
      <c r="F141" s="6"/>
    </row>
    <row r="142" spans="2:6" x14ac:dyDescent="0.2">
      <c r="B142" s="6"/>
      <c r="F142" s="6"/>
    </row>
    <row r="143" spans="2:6" x14ac:dyDescent="0.2">
      <c r="B143" s="6"/>
      <c r="F143" s="6"/>
    </row>
    <row r="144" spans="2:6" x14ac:dyDescent="0.2">
      <c r="B144" s="6"/>
      <c r="F144" s="6"/>
    </row>
    <row r="145" spans="2:6" x14ac:dyDescent="0.2">
      <c r="B145" s="6"/>
      <c r="F145" s="6"/>
    </row>
    <row r="146" spans="2:6" x14ac:dyDescent="0.2">
      <c r="B146" s="6"/>
      <c r="F146" s="6"/>
    </row>
    <row r="147" spans="2:6" x14ac:dyDescent="0.2">
      <c r="B147" s="6"/>
      <c r="F147" s="6"/>
    </row>
    <row r="148" spans="2:6" x14ac:dyDescent="0.2">
      <c r="B148" s="6"/>
      <c r="F148" s="6"/>
    </row>
    <row r="149" spans="2:6" x14ac:dyDescent="0.2">
      <c r="B149" s="6"/>
      <c r="F149" s="6"/>
    </row>
    <row r="150" spans="2:6" x14ac:dyDescent="0.2">
      <c r="B150" s="6"/>
      <c r="F150" s="6"/>
    </row>
    <row r="151" spans="2:6" x14ac:dyDescent="0.2">
      <c r="B151" s="6"/>
      <c r="F151" s="6"/>
    </row>
    <row r="152" spans="2:6" x14ac:dyDescent="0.2">
      <c r="B152" s="6"/>
      <c r="F152" s="6"/>
    </row>
    <row r="153" spans="2:6" x14ac:dyDescent="0.2">
      <c r="B153" s="6"/>
      <c r="F153" s="6"/>
    </row>
    <row r="154" spans="2:6" x14ac:dyDescent="0.2">
      <c r="B154" s="6"/>
      <c r="F154" s="6"/>
    </row>
    <row r="155" spans="2:6" x14ac:dyDescent="0.2">
      <c r="B155" s="6"/>
      <c r="F155" s="6"/>
    </row>
    <row r="156" spans="2:6" x14ac:dyDescent="0.2">
      <c r="B156" s="6"/>
      <c r="F156" s="6"/>
    </row>
    <row r="157" spans="2:6" x14ac:dyDescent="0.2">
      <c r="B157" s="6"/>
      <c r="F157" s="6"/>
    </row>
    <row r="158" spans="2:6" x14ac:dyDescent="0.2">
      <c r="B158" s="6"/>
      <c r="F158" s="6"/>
    </row>
    <row r="159" spans="2:6" x14ac:dyDescent="0.2">
      <c r="B159" s="6"/>
      <c r="F159" s="6"/>
    </row>
    <row r="160" spans="2:6" x14ac:dyDescent="0.2">
      <c r="B160" s="6"/>
      <c r="F160" s="6"/>
    </row>
    <row r="161" spans="2:6" x14ac:dyDescent="0.2">
      <c r="B161" s="6"/>
      <c r="F161" s="6"/>
    </row>
    <row r="162" spans="2:6" x14ac:dyDescent="0.2">
      <c r="B162" s="6"/>
      <c r="F162" s="6"/>
    </row>
    <row r="163" spans="2:6" x14ac:dyDescent="0.2">
      <c r="B163" s="6"/>
      <c r="F163" s="6"/>
    </row>
    <row r="164" spans="2:6" x14ac:dyDescent="0.2">
      <c r="B164" s="6"/>
      <c r="F164" s="6"/>
    </row>
    <row r="165" spans="2:6" x14ac:dyDescent="0.2">
      <c r="B165" s="6"/>
      <c r="F165" s="6"/>
    </row>
    <row r="166" spans="2:6" x14ac:dyDescent="0.2">
      <c r="B166" s="6"/>
      <c r="F166" s="6"/>
    </row>
    <row r="167" spans="2:6" x14ac:dyDescent="0.2">
      <c r="B167" s="6"/>
      <c r="F167" s="6"/>
    </row>
    <row r="168" spans="2:6" x14ac:dyDescent="0.2">
      <c r="B168" s="6"/>
      <c r="F168" s="6"/>
    </row>
    <row r="169" spans="2:6" x14ac:dyDescent="0.2">
      <c r="B169" s="6"/>
      <c r="F169" s="6"/>
    </row>
    <row r="170" spans="2:6" x14ac:dyDescent="0.2">
      <c r="B170" s="6"/>
      <c r="F170" s="6"/>
    </row>
    <row r="171" spans="2:6" x14ac:dyDescent="0.2">
      <c r="B171" s="6"/>
      <c r="F171" s="6"/>
    </row>
    <row r="172" spans="2:6" x14ac:dyDescent="0.2">
      <c r="B172" s="6"/>
      <c r="F172" s="6"/>
    </row>
    <row r="173" spans="2:6" x14ac:dyDescent="0.2">
      <c r="B173" s="6"/>
      <c r="F173" s="6"/>
    </row>
    <row r="174" spans="2:6" x14ac:dyDescent="0.2">
      <c r="B174" s="6"/>
      <c r="F174" s="6"/>
    </row>
    <row r="175" spans="2:6" x14ac:dyDescent="0.2">
      <c r="B175" s="6"/>
      <c r="F175" s="6"/>
    </row>
    <row r="176" spans="2:6" x14ac:dyDescent="0.2">
      <c r="B176" s="6"/>
      <c r="F176" s="6"/>
    </row>
    <row r="177" spans="2:6" x14ac:dyDescent="0.2">
      <c r="B177" s="6"/>
      <c r="F177" s="6"/>
    </row>
    <row r="178" spans="2:6" x14ac:dyDescent="0.2">
      <c r="B178" s="6"/>
      <c r="F178" s="6"/>
    </row>
    <row r="179" spans="2:6" x14ac:dyDescent="0.2">
      <c r="B179" s="6"/>
      <c r="F179" s="6"/>
    </row>
    <row r="180" spans="2:6" x14ac:dyDescent="0.2">
      <c r="B180" s="6"/>
      <c r="F180" s="6"/>
    </row>
    <row r="181" spans="2:6" x14ac:dyDescent="0.2">
      <c r="B181" s="6"/>
      <c r="F181" s="6"/>
    </row>
    <row r="182" spans="2:6" x14ac:dyDescent="0.2">
      <c r="B182" s="6"/>
      <c r="F182" s="6"/>
    </row>
    <row r="183" spans="2:6" x14ac:dyDescent="0.2">
      <c r="B183" s="6"/>
      <c r="F183" s="6"/>
    </row>
    <row r="184" spans="2:6" x14ac:dyDescent="0.2">
      <c r="B184" s="6"/>
      <c r="F184" s="6"/>
    </row>
    <row r="185" spans="2:6" x14ac:dyDescent="0.2">
      <c r="B185" s="6"/>
      <c r="F185" s="6"/>
    </row>
    <row r="186" spans="2:6" x14ac:dyDescent="0.2">
      <c r="B186" s="6"/>
      <c r="F186" s="6"/>
    </row>
    <row r="187" spans="2:6" x14ac:dyDescent="0.2">
      <c r="B187" s="6"/>
      <c r="F187" s="6"/>
    </row>
    <row r="188" spans="2:6" x14ac:dyDescent="0.2">
      <c r="B188" s="6"/>
      <c r="F188" s="6"/>
    </row>
    <row r="189" spans="2:6" x14ac:dyDescent="0.2">
      <c r="B189" s="6"/>
      <c r="F189" s="6"/>
    </row>
    <row r="190" spans="2:6" x14ac:dyDescent="0.2">
      <c r="B190" s="6"/>
      <c r="F190" s="6"/>
    </row>
    <row r="191" spans="2:6" x14ac:dyDescent="0.2">
      <c r="B191" s="6"/>
      <c r="F191" s="6"/>
    </row>
    <row r="192" spans="2:6" x14ac:dyDescent="0.2">
      <c r="B192" s="6"/>
      <c r="F192" s="6"/>
    </row>
    <row r="193" spans="2:6" x14ac:dyDescent="0.2">
      <c r="B193" s="6"/>
      <c r="F193" s="6"/>
    </row>
    <row r="194" spans="2:6" x14ac:dyDescent="0.2">
      <c r="B194" s="6"/>
      <c r="F194" s="6"/>
    </row>
    <row r="195" spans="2:6" x14ac:dyDescent="0.2">
      <c r="B195" s="6"/>
      <c r="F195" s="6"/>
    </row>
    <row r="196" spans="2:6" x14ac:dyDescent="0.2">
      <c r="B196" s="6"/>
      <c r="F196" s="6"/>
    </row>
    <row r="197" spans="2:6" x14ac:dyDescent="0.2">
      <c r="B197" s="6"/>
      <c r="F197" s="6"/>
    </row>
    <row r="198" spans="2:6" x14ac:dyDescent="0.2">
      <c r="B198" s="6"/>
      <c r="F198" s="6"/>
    </row>
    <row r="199" spans="2:6" x14ac:dyDescent="0.2">
      <c r="B199" s="6"/>
      <c r="F199" s="6"/>
    </row>
    <row r="200" spans="2:6" x14ac:dyDescent="0.2">
      <c r="B200" s="6"/>
      <c r="F200" s="6"/>
    </row>
    <row r="201" spans="2:6" x14ac:dyDescent="0.2">
      <c r="B201" s="6"/>
      <c r="F201" s="6"/>
    </row>
    <row r="202" spans="2:6" x14ac:dyDescent="0.2">
      <c r="B202" s="6"/>
      <c r="F202" s="6"/>
    </row>
    <row r="203" spans="2:6" x14ac:dyDescent="0.2">
      <c r="B203" s="6"/>
      <c r="F203" s="6"/>
    </row>
    <row r="204" spans="2:6" x14ac:dyDescent="0.2">
      <c r="B204" s="6"/>
      <c r="F204" s="6"/>
    </row>
    <row r="205" spans="2:6" x14ac:dyDescent="0.2">
      <c r="B205" s="6"/>
      <c r="F205" s="6"/>
    </row>
    <row r="206" spans="2:6" x14ac:dyDescent="0.2">
      <c r="B206" s="6"/>
      <c r="F206" s="6"/>
    </row>
    <row r="207" spans="2:6" x14ac:dyDescent="0.2">
      <c r="B207" s="6"/>
      <c r="F207" s="6"/>
    </row>
    <row r="208" spans="2:6" x14ac:dyDescent="0.2">
      <c r="B208" s="6"/>
      <c r="F208" s="6"/>
    </row>
    <row r="209" spans="2:6" x14ac:dyDescent="0.2">
      <c r="B209" s="6"/>
      <c r="F209" s="6"/>
    </row>
    <row r="210" spans="2:6" x14ac:dyDescent="0.2">
      <c r="B210" s="6"/>
      <c r="F210" s="6"/>
    </row>
    <row r="211" spans="2:6" x14ac:dyDescent="0.2">
      <c r="B211" s="6"/>
      <c r="F211" s="6"/>
    </row>
    <row r="212" spans="2:6" x14ac:dyDescent="0.2">
      <c r="B212" s="6"/>
      <c r="F212" s="6"/>
    </row>
    <row r="213" spans="2:6" x14ac:dyDescent="0.2">
      <c r="B213" s="6"/>
      <c r="F213" s="6"/>
    </row>
    <row r="214" spans="2:6" x14ac:dyDescent="0.2">
      <c r="B214" s="6"/>
      <c r="F214" s="6"/>
    </row>
    <row r="215" spans="2:6" x14ac:dyDescent="0.2">
      <c r="B215" s="6"/>
      <c r="F215" s="6"/>
    </row>
    <row r="216" spans="2:6" x14ac:dyDescent="0.2">
      <c r="B216" s="6"/>
      <c r="F216" s="6"/>
    </row>
    <row r="217" spans="2:6" x14ac:dyDescent="0.2">
      <c r="B217" s="6"/>
      <c r="F217" s="6"/>
    </row>
    <row r="218" spans="2:6" x14ac:dyDescent="0.2">
      <c r="B218" s="6"/>
      <c r="F218" s="6"/>
    </row>
    <row r="219" spans="2:6" x14ac:dyDescent="0.2">
      <c r="B219" s="6"/>
      <c r="F219" s="6"/>
    </row>
    <row r="220" spans="2:6" x14ac:dyDescent="0.2">
      <c r="B220" s="6"/>
      <c r="F220" s="6"/>
    </row>
    <row r="221" spans="2:6" x14ac:dyDescent="0.2">
      <c r="B221" s="6"/>
      <c r="F221" s="6"/>
    </row>
    <row r="222" spans="2:6" x14ac:dyDescent="0.2">
      <c r="B222" s="6"/>
      <c r="F222" s="6"/>
    </row>
    <row r="223" spans="2:6" x14ac:dyDescent="0.2">
      <c r="B223" s="6"/>
      <c r="F223" s="6"/>
    </row>
    <row r="224" spans="2:6" x14ac:dyDescent="0.2">
      <c r="B224" s="6"/>
      <c r="F224" s="6"/>
    </row>
    <row r="225" spans="2:6" x14ac:dyDescent="0.2">
      <c r="B225" s="6"/>
      <c r="F225" s="6"/>
    </row>
    <row r="226" spans="2:6" x14ac:dyDescent="0.2">
      <c r="B226" s="6"/>
      <c r="F226" s="6"/>
    </row>
    <row r="227" spans="2:6" x14ac:dyDescent="0.2">
      <c r="B227" s="6"/>
      <c r="F227" s="6"/>
    </row>
    <row r="228" spans="2:6" x14ac:dyDescent="0.2">
      <c r="B228" s="6"/>
      <c r="F228" s="6"/>
    </row>
    <row r="229" spans="2:6" x14ac:dyDescent="0.2">
      <c r="B229" s="6"/>
      <c r="F229" s="6"/>
    </row>
    <row r="230" spans="2:6" x14ac:dyDescent="0.2">
      <c r="B230" s="6"/>
      <c r="F230" s="6"/>
    </row>
    <row r="231" spans="2:6" x14ac:dyDescent="0.2">
      <c r="B231" s="6"/>
      <c r="F231" s="6"/>
    </row>
    <row r="232" spans="2:6" x14ac:dyDescent="0.2">
      <c r="B232" s="6"/>
      <c r="F232" s="6"/>
    </row>
    <row r="233" spans="2:6" x14ac:dyDescent="0.2">
      <c r="B233" s="6"/>
      <c r="F233" s="6"/>
    </row>
    <row r="234" spans="2:6" x14ac:dyDescent="0.2">
      <c r="B234" s="6"/>
      <c r="F234" s="6"/>
    </row>
    <row r="235" spans="2:6" x14ac:dyDescent="0.2">
      <c r="B235" s="6"/>
      <c r="F235" s="6"/>
    </row>
    <row r="236" spans="2:6" x14ac:dyDescent="0.2">
      <c r="B236" s="6"/>
      <c r="F236" s="6"/>
    </row>
    <row r="237" spans="2:6" x14ac:dyDescent="0.2">
      <c r="B237" s="6"/>
      <c r="F237" s="6"/>
    </row>
    <row r="238" spans="2:6" x14ac:dyDescent="0.2">
      <c r="B238" s="6"/>
      <c r="F238" s="6"/>
    </row>
    <row r="239" spans="2:6" x14ac:dyDescent="0.2">
      <c r="B239" s="6"/>
      <c r="F239" s="6"/>
    </row>
    <row r="240" spans="2:6" x14ac:dyDescent="0.2">
      <c r="B240" s="6"/>
      <c r="F240" s="6"/>
    </row>
    <row r="241" spans="2:6" x14ac:dyDescent="0.2">
      <c r="B241" s="6"/>
      <c r="F241" s="6"/>
    </row>
    <row r="242" spans="2:6" x14ac:dyDescent="0.2">
      <c r="B242" s="6"/>
      <c r="F242" s="6"/>
    </row>
    <row r="243" spans="2:6" x14ac:dyDescent="0.2">
      <c r="B243" s="6"/>
      <c r="F243" s="6"/>
    </row>
    <row r="244" spans="2:6" x14ac:dyDescent="0.2">
      <c r="B244" s="6"/>
      <c r="F244" s="6"/>
    </row>
    <row r="245" spans="2:6" x14ac:dyDescent="0.2">
      <c r="B245" s="6"/>
      <c r="F245" s="6"/>
    </row>
    <row r="246" spans="2:6" x14ac:dyDescent="0.2">
      <c r="B246" s="6"/>
      <c r="F246" s="6"/>
    </row>
    <row r="247" spans="2:6" x14ac:dyDescent="0.2">
      <c r="B247" s="6"/>
      <c r="F247" s="6"/>
    </row>
    <row r="248" spans="2:6" x14ac:dyDescent="0.2">
      <c r="B248" s="6"/>
      <c r="F248" s="6"/>
    </row>
    <row r="249" spans="2:6" x14ac:dyDescent="0.2">
      <c r="B249" s="6"/>
      <c r="F249" s="6"/>
    </row>
    <row r="250" spans="2:6" x14ac:dyDescent="0.2">
      <c r="B250" s="6"/>
      <c r="F250" s="6"/>
    </row>
    <row r="251" spans="2:6" x14ac:dyDescent="0.2">
      <c r="B251" s="6"/>
      <c r="F251" s="6"/>
    </row>
    <row r="252" spans="2:6" x14ac:dyDescent="0.2">
      <c r="B252" s="6"/>
      <c r="F252" s="6"/>
    </row>
    <row r="253" spans="2:6" x14ac:dyDescent="0.2">
      <c r="B253" s="6"/>
      <c r="F253" s="6"/>
    </row>
    <row r="254" spans="2:6" x14ac:dyDescent="0.2">
      <c r="B254" s="6"/>
      <c r="F254" s="6"/>
    </row>
    <row r="255" spans="2:6" x14ac:dyDescent="0.2">
      <c r="B255" s="6"/>
      <c r="F255" s="6"/>
    </row>
    <row r="256" spans="2:6" x14ac:dyDescent="0.2">
      <c r="B256" s="6"/>
      <c r="F256" s="6"/>
    </row>
    <row r="257" spans="2:6" x14ac:dyDescent="0.2">
      <c r="B257" s="6"/>
      <c r="F257" s="6"/>
    </row>
    <row r="258" spans="2:6" x14ac:dyDescent="0.2">
      <c r="B258" s="6"/>
      <c r="F258" s="6"/>
    </row>
    <row r="259" spans="2:6" x14ac:dyDescent="0.2">
      <c r="B259" s="6"/>
      <c r="F259" s="6"/>
    </row>
    <row r="260" spans="2:6" x14ac:dyDescent="0.2">
      <c r="B260" s="6"/>
      <c r="F260" s="6"/>
    </row>
    <row r="261" spans="2:6" x14ac:dyDescent="0.2">
      <c r="B261" s="6"/>
      <c r="F261" s="6"/>
    </row>
    <row r="262" spans="2:6" x14ac:dyDescent="0.2">
      <c r="B262" s="6"/>
      <c r="F262" s="6"/>
    </row>
    <row r="263" spans="2:6" x14ac:dyDescent="0.2">
      <c r="B263" s="6"/>
      <c r="F263" s="6"/>
    </row>
    <row r="264" spans="2:6" x14ac:dyDescent="0.2">
      <c r="B264" s="6"/>
      <c r="F264" s="6"/>
    </row>
    <row r="265" spans="2:6" x14ac:dyDescent="0.2">
      <c r="B265" s="6"/>
      <c r="F265" s="6"/>
    </row>
    <row r="266" spans="2:6" x14ac:dyDescent="0.2">
      <c r="B266" s="6"/>
      <c r="F266" s="6"/>
    </row>
    <row r="267" spans="2:6" x14ac:dyDescent="0.2">
      <c r="B267" s="6"/>
      <c r="F267" s="6"/>
    </row>
    <row r="268" spans="2:6" x14ac:dyDescent="0.2">
      <c r="B268" s="6"/>
      <c r="F268" s="6"/>
    </row>
    <row r="269" spans="2:6" x14ac:dyDescent="0.2">
      <c r="B269" s="6"/>
      <c r="F269" s="6"/>
    </row>
    <row r="270" spans="2:6" x14ac:dyDescent="0.2">
      <c r="B270" s="6"/>
      <c r="F270" s="6"/>
    </row>
    <row r="271" spans="2:6" x14ac:dyDescent="0.2">
      <c r="B271" s="6"/>
      <c r="F271" s="6"/>
    </row>
    <row r="272" spans="2:6" x14ac:dyDescent="0.2">
      <c r="B272" s="6"/>
      <c r="F272" s="6"/>
    </row>
    <row r="273" spans="2:6" x14ac:dyDescent="0.2">
      <c r="B273" s="6"/>
      <c r="F273" s="6"/>
    </row>
    <row r="274" spans="2:6" x14ac:dyDescent="0.2">
      <c r="B274" s="6"/>
      <c r="F274" s="6"/>
    </row>
    <row r="275" spans="2:6" x14ac:dyDescent="0.2">
      <c r="B275" s="6"/>
      <c r="F275" s="6"/>
    </row>
    <row r="276" spans="2:6" x14ac:dyDescent="0.2">
      <c r="B276" s="6"/>
      <c r="F276" s="6"/>
    </row>
    <row r="277" spans="2:6" x14ac:dyDescent="0.2">
      <c r="B277" s="6"/>
      <c r="F277" s="6"/>
    </row>
    <row r="278" spans="2:6" x14ac:dyDescent="0.2">
      <c r="B278" s="6"/>
      <c r="F278" s="6"/>
    </row>
    <row r="279" spans="2:6" x14ac:dyDescent="0.2">
      <c r="B279" s="6"/>
      <c r="F279" s="6"/>
    </row>
    <row r="280" spans="2:6" x14ac:dyDescent="0.2">
      <c r="B280" s="6"/>
      <c r="F280" s="6"/>
    </row>
    <row r="281" spans="2:6" x14ac:dyDescent="0.2">
      <c r="B281" s="6"/>
      <c r="F281" s="6"/>
    </row>
    <row r="282" spans="2:6" x14ac:dyDescent="0.2">
      <c r="B282" s="6"/>
      <c r="F282" s="6"/>
    </row>
    <row r="283" spans="2:6" x14ac:dyDescent="0.2">
      <c r="B283" s="6"/>
      <c r="F283" s="6"/>
    </row>
    <row r="284" spans="2:6" x14ac:dyDescent="0.2">
      <c r="B284" s="6"/>
      <c r="F284" s="6"/>
    </row>
    <row r="285" spans="2:6" x14ac:dyDescent="0.2">
      <c r="B285" s="6"/>
      <c r="F285" s="6"/>
    </row>
    <row r="286" spans="2:6" x14ac:dyDescent="0.2">
      <c r="B286" s="6"/>
      <c r="F286" s="6"/>
    </row>
    <row r="287" spans="2:6" x14ac:dyDescent="0.2">
      <c r="B287" s="6"/>
      <c r="F287" s="6"/>
    </row>
    <row r="288" spans="2:6" x14ac:dyDescent="0.2">
      <c r="B288" s="6"/>
      <c r="F288" s="6"/>
    </row>
    <row r="289" spans="2:6" x14ac:dyDescent="0.2">
      <c r="B289" s="6"/>
      <c r="F289" s="6"/>
    </row>
    <row r="290" spans="2:6" x14ac:dyDescent="0.2">
      <c r="B290" s="6"/>
      <c r="F290" s="6"/>
    </row>
    <row r="291" spans="2:6" x14ac:dyDescent="0.2">
      <c r="B291" s="6"/>
      <c r="F291" s="6"/>
    </row>
    <row r="292" spans="2:6" x14ac:dyDescent="0.2">
      <c r="B292" s="6"/>
      <c r="F292" s="6"/>
    </row>
    <row r="293" spans="2:6" x14ac:dyDescent="0.2">
      <c r="B293" s="6"/>
      <c r="F293" s="6"/>
    </row>
    <row r="294" spans="2:6" x14ac:dyDescent="0.2">
      <c r="B294" s="6"/>
      <c r="F294" s="6"/>
    </row>
    <row r="295" spans="2:6" x14ac:dyDescent="0.2">
      <c r="B295" s="6"/>
      <c r="F295" s="6"/>
    </row>
    <row r="296" spans="2:6" x14ac:dyDescent="0.2">
      <c r="B296" s="6"/>
      <c r="F296" s="6"/>
    </row>
    <row r="297" spans="2:6" x14ac:dyDescent="0.2">
      <c r="B297" s="6"/>
      <c r="F297" s="6"/>
    </row>
    <row r="298" spans="2:6" x14ac:dyDescent="0.2">
      <c r="B298" s="6"/>
      <c r="F298" s="6"/>
    </row>
    <row r="299" spans="2:6" x14ac:dyDescent="0.2">
      <c r="B299" s="6"/>
      <c r="F299" s="6"/>
    </row>
    <row r="300" spans="2:6" x14ac:dyDescent="0.2">
      <c r="B300" s="6"/>
      <c r="F300" s="6"/>
    </row>
    <row r="301" spans="2:6" x14ac:dyDescent="0.2">
      <c r="B301" s="6"/>
      <c r="F301" s="6"/>
    </row>
    <row r="302" spans="2:6" x14ac:dyDescent="0.2">
      <c r="B302" s="6"/>
      <c r="F302" s="6"/>
    </row>
    <row r="303" spans="2:6" x14ac:dyDescent="0.2">
      <c r="B303" s="6"/>
      <c r="F303" s="6"/>
    </row>
    <row r="304" spans="2:6" x14ac:dyDescent="0.2">
      <c r="B304" s="6"/>
      <c r="F304" s="6"/>
    </row>
    <row r="305" spans="2:6" x14ac:dyDescent="0.2">
      <c r="B305" s="6"/>
      <c r="F305" s="6"/>
    </row>
    <row r="306" spans="2:6" x14ac:dyDescent="0.2">
      <c r="B306" s="6"/>
      <c r="F306" s="6"/>
    </row>
    <row r="307" spans="2:6" x14ac:dyDescent="0.2">
      <c r="B307" s="6"/>
      <c r="F307" s="6"/>
    </row>
    <row r="308" spans="2:6" x14ac:dyDescent="0.2">
      <c r="B308" s="6"/>
      <c r="F308" s="6"/>
    </row>
    <row r="309" spans="2:6" x14ac:dyDescent="0.2">
      <c r="B309" s="6"/>
      <c r="F309" s="6"/>
    </row>
    <row r="310" spans="2:6" x14ac:dyDescent="0.2">
      <c r="B310" s="6"/>
      <c r="F310" s="6"/>
    </row>
    <row r="311" spans="2:6" x14ac:dyDescent="0.2">
      <c r="B311" s="6"/>
      <c r="F311" s="6"/>
    </row>
    <row r="312" spans="2:6" x14ac:dyDescent="0.2">
      <c r="B312" s="6"/>
      <c r="F312" s="6"/>
    </row>
    <row r="313" spans="2:6" x14ac:dyDescent="0.2">
      <c r="B313" s="6"/>
      <c r="F313" s="6"/>
    </row>
    <row r="314" spans="2:6" x14ac:dyDescent="0.2">
      <c r="B314" s="6"/>
      <c r="F314" s="6"/>
    </row>
    <row r="315" spans="2:6" x14ac:dyDescent="0.2">
      <c r="B315" s="6"/>
      <c r="F315" s="6"/>
    </row>
    <row r="316" spans="2:6" x14ac:dyDescent="0.2">
      <c r="B316" s="6"/>
      <c r="F316" s="6"/>
    </row>
    <row r="317" spans="2:6" x14ac:dyDescent="0.2">
      <c r="B317" s="6"/>
      <c r="F317" s="6"/>
    </row>
    <row r="318" spans="2:6" x14ac:dyDescent="0.2">
      <c r="B318" s="6"/>
      <c r="F318" s="6"/>
    </row>
    <row r="319" spans="2:6" x14ac:dyDescent="0.2">
      <c r="B319" s="6"/>
      <c r="F319" s="6"/>
    </row>
    <row r="320" spans="2:6" x14ac:dyDescent="0.2">
      <c r="B320" s="6"/>
      <c r="F320" s="6"/>
    </row>
    <row r="321" spans="2:6" x14ac:dyDescent="0.2">
      <c r="B321" s="6"/>
      <c r="F321" s="6"/>
    </row>
    <row r="322" spans="2:6" x14ac:dyDescent="0.2">
      <c r="B322" s="6"/>
      <c r="F322" s="6"/>
    </row>
    <row r="323" spans="2:6" x14ac:dyDescent="0.2">
      <c r="B323" s="6"/>
      <c r="F323" s="6"/>
    </row>
    <row r="324" spans="2:6" x14ac:dyDescent="0.2">
      <c r="B324" s="6"/>
      <c r="F324" s="6"/>
    </row>
    <row r="325" spans="2:6" x14ac:dyDescent="0.2">
      <c r="B325" s="6"/>
      <c r="F325" s="6"/>
    </row>
    <row r="326" spans="2:6" x14ac:dyDescent="0.2">
      <c r="B326" s="6"/>
      <c r="F326" s="6"/>
    </row>
    <row r="327" spans="2:6" x14ac:dyDescent="0.2">
      <c r="B327" s="6"/>
      <c r="F327" s="6"/>
    </row>
    <row r="328" spans="2:6" x14ac:dyDescent="0.2">
      <c r="B328" s="6"/>
      <c r="F328" s="6"/>
    </row>
    <row r="329" spans="2:6" x14ac:dyDescent="0.2">
      <c r="B329" s="6"/>
      <c r="F329" s="6"/>
    </row>
    <row r="330" spans="2:6" x14ac:dyDescent="0.2">
      <c r="B330" s="6"/>
      <c r="F330" s="6"/>
    </row>
    <row r="331" spans="2:6" x14ac:dyDescent="0.2">
      <c r="B331" s="6"/>
      <c r="F331" s="6"/>
    </row>
    <row r="332" spans="2:6" x14ac:dyDescent="0.2">
      <c r="B332" s="6"/>
      <c r="F332" s="6"/>
    </row>
    <row r="333" spans="2:6" x14ac:dyDescent="0.2">
      <c r="B333" s="6"/>
      <c r="F333" s="6"/>
    </row>
    <row r="334" spans="2:6" x14ac:dyDescent="0.2">
      <c r="B334" s="6"/>
      <c r="F334" s="6"/>
    </row>
    <row r="335" spans="2:6" x14ac:dyDescent="0.2">
      <c r="B335" s="6"/>
      <c r="F335" s="6"/>
    </row>
    <row r="336" spans="2:6" x14ac:dyDescent="0.2">
      <c r="B336" s="6"/>
      <c r="F336" s="6"/>
    </row>
    <row r="337" spans="2:6" x14ac:dyDescent="0.2">
      <c r="B337" s="6"/>
      <c r="F337" s="6"/>
    </row>
    <row r="338" spans="2:6" x14ac:dyDescent="0.2">
      <c r="B338" s="6"/>
      <c r="F338" s="6"/>
    </row>
    <row r="339" spans="2:6" x14ac:dyDescent="0.2">
      <c r="B339" s="6"/>
      <c r="F339" s="6"/>
    </row>
    <row r="340" spans="2:6" x14ac:dyDescent="0.2">
      <c r="B340" s="6"/>
      <c r="F340" s="6"/>
    </row>
    <row r="341" spans="2:6" x14ac:dyDescent="0.2">
      <c r="B341" s="6"/>
      <c r="F341" s="6"/>
    </row>
    <row r="342" spans="2:6" x14ac:dyDescent="0.2">
      <c r="B342" s="6"/>
      <c r="F342" s="6"/>
    </row>
    <row r="343" spans="2:6" x14ac:dyDescent="0.2">
      <c r="B343" s="6"/>
      <c r="F343" s="6"/>
    </row>
    <row r="344" spans="2:6" x14ac:dyDescent="0.2">
      <c r="B344" s="6"/>
      <c r="F344" s="6"/>
    </row>
    <row r="345" spans="2:6" x14ac:dyDescent="0.2">
      <c r="B345" s="6"/>
      <c r="F345" s="6"/>
    </row>
    <row r="346" spans="2:6" x14ac:dyDescent="0.2">
      <c r="B346" s="6"/>
      <c r="F346" s="6"/>
    </row>
    <row r="347" spans="2:6" x14ac:dyDescent="0.2">
      <c r="B347" s="6"/>
      <c r="F347" s="6"/>
    </row>
    <row r="348" spans="2:6" x14ac:dyDescent="0.2">
      <c r="B348" s="6"/>
      <c r="F348" s="6"/>
    </row>
    <row r="349" spans="2:6" x14ac:dyDescent="0.2">
      <c r="B349" s="6"/>
      <c r="F349" s="6"/>
    </row>
    <row r="350" spans="2:6" x14ac:dyDescent="0.2">
      <c r="B350" s="6"/>
      <c r="F350" s="6"/>
    </row>
    <row r="351" spans="2:6" x14ac:dyDescent="0.2">
      <c r="B351" s="6"/>
      <c r="F351" s="6"/>
    </row>
    <row r="352" spans="2:6" x14ac:dyDescent="0.2">
      <c r="B352" s="6"/>
      <c r="F352" s="6"/>
    </row>
    <row r="353" spans="2:6" x14ac:dyDescent="0.2">
      <c r="B353" s="6"/>
      <c r="F353" s="6"/>
    </row>
    <row r="354" spans="2:6" x14ac:dyDescent="0.2">
      <c r="B354" s="6"/>
      <c r="F354" s="6"/>
    </row>
    <row r="355" spans="2:6" x14ac:dyDescent="0.2">
      <c r="B355" s="6"/>
      <c r="F355" s="6"/>
    </row>
    <row r="356" spans="2:6" x14ac:dyDescent="0.2">
      <c r="B356" s="6"/>
      <c r="F356" s="6"/>
    </row>
    <row r="357" spans="2:6" x14ac:dyDescent="0.2">
      <c r="B357" s="6"/>
      <c r="F357" s="6"/>
    </row>
    <row r="358" spans="2:6" x14ac:dyDescent="0.2">
      <c r="B358" s="6"/>
      <c r="F358" s="6"/>
    </row>
    <row r="359" spans="2:6" x14ac:dyDescent="0.2">
      <c r="B359" s="6"/>
      <c r="F359" s="6"/>
    </row>
    <row r="360" spans="2:6" x14ac:dyDescent="0.2">
      <c r="B360" s="6"/>
      <c r="F360" s="6"/>
    </row>
    <row r="361" spans="2:6" x14ac:dyDescent="0.2">
      <c r="B361" s="6"/>
      <c r="F361" s="6"/>
    </row>
    <row r="362" spans="2:6" x14ac:dyDescent="0.2">
      <c r="B362" s="6"/>
      <c r="F362" s="6"/>
    </row>
    <row r="363" spans="2:6" x14ac:dyDescent="0.2">
      <c r="B363" s="6"/>
      <c r="F363" s="6"/>
    </row>
    <row r="364" spans="2:6" x14ac:dyDescent="0.2">
      <c r="B364" s="6"/>
      <c r="F364" s="6"/>
    </row>
    <row r="365" spans="2:6" x14ac:dyDescent="0.2">
      <c r="B365" s="6"/>
      <c r="F365" s="6"/>
    </row>
    <row r="366" spans="2:6" x14ac:dyDescent="0.2">
      <c r="B366" s="6"/>
      <c r="F366" s="6"/>
    </row>
    <row r="367" spans="2:6" x14ac:dyDescent="0.2">
      <c r="B367" s="6"/>
      <c r="F367" s="6"/>
    </row>
    <row r="368" spans="2:6" x14ac:dyDescent="0.2">
      <c r="B368" s="6"/>
      <c r="F368" s="6"/>
    </row>
    <row r="369" spans="2:6" x14ac:dyDescent="0.2">
      <c r="B369" s="6"/>
      <c r="F369" s="6"/>
    </row>
    <row r="370" spans="2:6" x14ac:dyDescent="0.2">
      <c r="B370" s="6"/>
      <c r="F370" s="6"/>
    </row>
    <row r="371" spans="2:6" x14ac:dyDescent="0.2">
      <c r="B371" s="6"/>
      <c r="F371" s="6"/>
    </row>
    <row r="372" spans="2:6" x14ac:dyDescent="0.2">
      <c r="B372" s="6"/>
      <c r="F372" s="6"/>
    </row>
    <row r="373" spans="2:6" x14ac:dyDescent="0.2">
      <c r="B373" s="6"/>
      <c r="F373" s="6"/>
    </row>
    <row r="374" spans="2:6" x14ac:dyDescent="0.2">
      <c r="B374" s="6"/>
      <c r="F374" s="6"/>
    </row>
    <row r="375" spans="2:6" x14ac:dyDescent="0.2">
      <c r="B375" s="6"/>
      <c r="F375" s="6"/>
    </row>
    <row r="376" spans="2:6" x14ac:dyDescent="0.2">
      <c r="B376" s="6"/>
      <c r="F376" s="6"/>
    </row>
    <row r="377" spans="2:6" x14ac:dyDescent="0.2">
      <c r="B377" s="6"/>
      <c r="F377" s="6"/>
    </row>
    <row r="378" spans="2:6" x14ac:dyDescent="0.2">
      <c r="B378" s="6"/>
      <c r="F378" s="6"/>
    </row>
    <row r="379" spans="2:6" x14ac:dyDescent="0.2">
      <c r="B379" s="6"/>
      <c r="F379" s="6"/>
    </row>
    <row r="380" spans="2:6" x14ac:dyDescent="0.2">
      <c r="B380" s="6"/>
      <c r="F380" s="6"/>
    </row>
    <row r="381" spans="2:6" x14ac:dyDescent="0.2">
      <c r="B381" s="6"/>
      <c r="F381" s="6"/>
    </row>
    <row r="382" spans="2:6" x14ac:dyDescent="0.2">
      <c r="B382" s="6"/>
      <c r="F382" s="6"/>
    </row>
    <row r="383" spans="2:6" x14ac:dyDescent="0.2">
      <c r="B383" s="6"/>
      <c r="F383" s="6"/>
    </row>
    <row r="384" spans="2:6" x14ac:dyDescent="0.2">
      <c r="B384" s="6"/>
      <c r="F384" s="6"/>
    </row>
    <row r="385" spans="2:6" x14ac:dyDescent="0.2">
      <c r="B385" s="6"/>
      <c r="F385" s="6"/>
    </row>
    <row r="386" spans="2:6" x14ac:dyDescent="0.2">
      <c r="B386" s="6"/>
      <c r="F386" s="6"/>
    </row>
    <row r="387" spans="2:6" x14ac:dyDescent="0.2">
      <c r="B387" s="6"/>
      <c r="F387" s="6"/>
    </row>
    <row r="388" spans="2:6" x14ac:dyDescent="0.2">
      <c r="B388" s="6"/>
      <c r="F388" s="6"/>
    </row>
    <row r="389" spans="2:6" x14ac:dyDescent="0.2">
      <c r="B389" s="6"/>
      <c r="F389" s="6"/>
    </row>
    <row r="390" spans="2:6" x14ac:dyDescent="0.2">
      <c r="B390" s="6"/>
      <c r="F390" s="6"/>
    </row>
    <row r="391" spans="2:6" x14ac:dyDescent="0.2">
      <c r="B391" s="6"/>
      <c r="F391" s="6"/>
    </row>
    <row r="392" spans="2:6" x14ac:dyDescent="0.2">
      <c r="B392" s="6"/>
      <c r="F392" s="6"/>
    </row>
    <row r="393" spans="2:6" x14ac:dyDescent="0.2">
      <c r="B393" s="6"/>
      <c r="F393" s="6"/>
    </row>
    <row r="394" spans="2:6" x14ac:dyDescent="0.2">
      <c r="B394" s="6"/>
      <c r="F394" s="6"/>
    </row>
    <row r="395" spans="2:6" x14ac:dyDescent="0.2">
      <c r="B395" s="6"/>
      <c r="F395" s="6"/>
    </row>
    <row r="396" spans="2:6" x14ac:dyDescent="0.2">
      <c r="B396" s="6"/>
      <c r="F396" s="6"/>
    </row>
    <row r="397" spans="2:6" x14ac:dyDescent="0.2">
      <c r="B397" s="6"/>
      <c r="F397" s="6"/>
    </row>
    <row r="398" spans="2:6" x14ac:dyDescent="0.2">
      <c r="B398" s="6"/>
      <c r="F398" s="6"/>
    </row>
    <row r="399" spans="2:6" x14ac:dyDescent="0.2">
      <c r="B399" s="6"/>
      <c r="F399" s="6"/>
    </row>
    <row r="400" spans="2:6" x14ac:dyDescent="0.2">
      <c r="B400" s="6"/>
      <c r="F400" s="6"/>
    </row>
    <row r="401" spans="2:6" x14ac:dyDescent="0.2">
      <c r="B401" s="6"/>
      <c r="F401" s="6"/>
    </row>
    <row r="402" spans="2:6" x14ac:dyDescent="0.2">
      <c r="B402" s="6"/>
      <c r="F402" s="6"/>
    </row>
    <row r="403" spans="2:6" x14ac:dyDescent="0.2">
      <c r="B403" s="6"/>
      <c r="F403" s="6"/>
    </row>
    <row r="404" spans="2:6" x14ac:dyDescent="0.2">
      <c r="B404" s="6"/>
      <c r="F404" s="6"/>
    </row>
    <row r="405" spans="2:6" x14ac:dyDescent="0.2">
      <c r="B405" s="6"/>
      <c r="F405" s="6"/>
    </row>
    <row r="406" spans="2:6" x14ac:dyDescent="0.2">
      <c r="B406" s="6"/>
      <c r="F406" s="6"/>
    </row>
    <row r="407" spans="2:6" x14ac:dyDescent="0.2">
      <c r="B407" s="6"/>
      <c r="F407" s="6"/>
    </row>
    <row r="408" spans="2:6" x14ac:dyDescent="0.2">
      <c r="B408" s="6"/>
      <c r="F408" s="6"/>
    </row>
    <row r="409" spans="2:6" x14ac:dyDescent="0.2">
      <c r="B409" s="6"/>
      <c r="F409" s="6"/>
    </row>
    <row r="410" spans="2:6" x14ac:dyDescent="0.2">
      <c r="B410" s="6"/>
      <c r="F410" s="6"/>
    </row>
    <row r="411" spans="2:6" x14ac:dyDescent="0.2">
      <c r="B411" s="6"/>
      <c r="F411" s="6"/>
    </row>
    <row r="412" spans="2:6" x14ac:dyDescent="0.2">
      <c r="B412" s="6"/>
      <c r="F412" s="6"/>
    </row>
    <row r="413" spans="2:6" x14ac:dyDescent="0.2">
      <c r="B413" s="6"/>
      <c r="F413" s="6"/>
    </row>
    <row r="414" spans="2:6" x14ac:dyDescent="0.2">
      <c r="B414" s="6"/>
      <c r="F414" s="6"/>
    </row>
    <row r="415" spans="2:6" x14ac:dyDescent="0.2">
      <c r="B415" s="6"/>
      <c r="F415" s="6"/>
    </row>
    <row r="416" spans="2:6" x14ac:dyDescent="0.2">
      <c r="B416" s="6"/>
      <c r="F416" s="6"/>
    </row>
    <row r="417" spans="2:6" x14ac:dyDescent="0.2">
      <c r="B417" s="6"/>
      <c r="F417" s="6"/>
    </row>
    <row r="418" spans="2:6" x14ac:dyDescent="0.2">
      <c r="B418" s="6"/>
      <c r="F418" s="6"/>
    </row>
    <row r="419" spans="2:6" x14ac:dyDescent="0.2">
      <c r="B419" s="6"/>
      <c r="F419" s="6"/>
    </row>
    <row r="420" spans="2:6" x14ac:dyDescent="0.2">
      <c r="B420" s="6"/>
      <c r="F420" s="6"/>
    </row>
    <row r="421" spans="2:6" x14ac:dyDescent="0.2">
      <c r="B421" s="6"/>
      <c r="F421" s="6"/>
    </row>
    <row r="422" spans="2:6" x14ac:dyDescent="0.2">
      <c r="B422" s="6"/>
      <c r="F422" s="6"/>
    </row>
    <row r="423" spans="2:6" x14ac:dyDescent="0.2">
      <c r="B423" s="6"/>
      <c r="F423" s="6"/>
    </row>
    <row r="424" spans="2:6" x14ac:dyDescent="0.2">
      <c r="B424" s="6"/>
      <c r="F424" s="6"/>
    </row>
    <row r="425" spans="2:6" x14ac:dyDescent="0.2">
      <c r="B425" s="6"/>
      <c r="F425" s="6"/>
    </row>
    <row r="426" spans="2:6" x14ac:dyDescent="0.2">
      <c r="B426" s="6"/>
      <c r="F426" s="6"/>
    </row>
    <row r="427" spans="2:6" x14ac:dyDescent="0.2">
      <c r="B427" s="6"/>
      <c r="F427" s="6"/>
    </row>
    <row r="428" spans="2:6" x14ac:dyDescent="0.2">
      <c r="B428" s="6"/>
      <c r="F428" s="6"/>
    </row>
    <row r="429" spans="2:6" x14ac:dyDescent="0.2">
      <c r="B429" s="6"/>
      <c r="F429" s="6"/>
    </row>
    <row r="430" spans="2:6" x14ac:dyDescent="0.2">
      <c r="B430" s="6"/>
      <c r="F430" s="6"/>
    </row>
    <row r="431" spans="2:6" x14ac:dyDescent="0.2">
      <c r="B431" s="6"/>
      <c r="F431" s="6"/>
    </row>
    <row r="432" spans="2:6" x14ac:dyDescent="0.2">
      <c r="B432" s="6"/>
      <c r="F432" s="6"/>
    </row>
    <row r="433" spans="2:6" x14ac:dyDescent="0.2">
      <c r="B433" s="6"/>
      <c r="F433" s="6"/>
    </row>
    <row r="434" spans="2:6" x14ac:dyDescent="0.2">
      <c r="B434" s="6"/>
      <c r="F434" s="6"/>
    </row>
    <row r="435" spans="2:6" x14ac:dyDescent="0.2">
      <c r="B435" s="6"/>
      <c r="F435" s="6"/>
    </row>
    <row r="436" spans="2:6" x14ac:dyDescent="0.2">
      <c r="B436" s="6"/>
      <c r="F436" s="6"/>
    </row>
    <row r="437" spans="2:6" x14ac:dyDescent="0.2">
      <c r="B437" s="6"/>
      <c r="F437" s="6"/>
    </row>
    <row r="438" spans="2:6" x14ac:dyDescent="0.2">
      <c r="B438" s="6"/>
      <c r="F438" s="6"/>
    </row>
    <row r="439" spans="2:6" x14ac:dyDescent="0.2">
      <c r="B439" s="6"/>
      <c r="F439" s="6"/>
    </row>
    <row r="440" spans="2:6" x14ac:dyDescent="0.2">
      <c r="B440" s="6"/>
      <c r="F440" s="6"/>
    </row>
    <row r="441" spans="2:6" x14ac:dyDescent="0.2">
      <c r="B441" s="6"/>
      <c r="F441" s="6"/>
    </row>
    <row r="442" spans="2:6" x14ac:dyDescent="0.2">
      <c r="B442" s="6"/>
      <c r="F442" s="6"/>
    </row>
    <row r="443" spans="2:6" x14ac:dyDescent="0.2">
      <c r="B443" s="6"/>
      <c r="F443" s="6"/>
    </row>
    <row r="444" spans="2:6" x14ac:dyDescent="0.2">
      <c r="B444" s="6"/>
      <c r="F444" s="6"/>
    </row>
    <row r="445" spans="2:6" x14ac:dyDescent="0.2">
      <c r="B445" s="6"/>
      <c r="F445" s="6"/>
    </row>
    <row r="446" spans="2:6" x14ac:dyDescent="0.2">
      <c r="B446" s="6"/>
      <c r="F446" s="6"/>
    </row>
    <row r="447" spans="2:6" x14ac:dyDescent="0.2">
      <c r="B447" s="6"/>
      <c r="F447" s="6"/>
    </row>
    <row r="448" spans="2:6" x14ac:dyDescent="0.2">
      <c r="B448" s="6"/>
      <c r="F448" s="6"/>
    </row>
    <row r="449" spans="2:6" x14ac:dyDescent="0.2">
      <c r="B449" s="6"/>
      <c r="F449" s="6"/>
    </row>
    <row r="450" spans="2:6" x14ac:dyDescent="0.2">
      <c r="B450" s="6"/>
      <c r="F450" s="6"/>
    </row>
    <row r="451" spans="2:6" x14ac:dyDescent="0.2">
      <c r="B451" s="6"/>
      <c r="F451" s="6"/>
    </row>
    <row r="452" spans="2:6" x14ac:dyDescent="0.2">
      <c r="B452" s="6"/>
      <c r="F452" s="6"/>
    </row>
    <row r="453" spans="2:6" x14ac:dyDescent="0.2">
      <c r="B453" s="6"/>
      <c r="F453" s="6"/>
    </row>
    <row r="454" spans="2:6" x14ac:dyDescent="0.2">
      <c r="B454" s="6"/>
      <c r="F454" s="6"/>
    </row>
    <row r="455" spans="2:6" x14ac:dyDescent="0.2">
      <c r="B455" s="6"/>
      <c r="F455" s="6"/>
    </row>
    <row r="456" spans="2:6" x14ac:dyDescent="0.2">
      <c r="B456" s="6"/>
      <c r="F456" s="6"/>
    </row>
    <row r="457" spans="2:6" x14ac:dyDescent="0.2">
      <c r="B457" s="6"/>
      <c r="F457" s="6"/>
    </row>
    <row r="458" spans="2:6" x14ac:dyDescent="0.2">
      <c r="B458" s="6"/>
      <c r="F458" s="6"/>
    </row>
    <row r="459" spans="2:6" x14ac:dyDescent="0.2">
      <c r="B459" s="6"/>
      <c r="F459" s="6"/>
    </row>
    <row r="460" spans="2:6" x14ac:dyDescent="0.2">
      <c r="B460" s="6"/>
      <c r="F460" s="6"/>
    </row>
    <row r="461" spans="2:6" x14ac:dyDescent="0.2">
      <c r="B461" s="6"/>
      <c r="F461" s="6"/>
    </row>
    <row r="462" spans="2:6" x14ac:dyDescent="0.2">
      <c r="B462" s="6"/>
      <c r="F462" s="6"/>
    </row>
    <row r="463" spans="2:6" x14ac:dyDescent="0.2">
      <c r="B463" s="6"/>
      <c r="F463" s="6"/>
    </row>
    <row r="464" spans="2:6" x14ac:dyDescent="0.2">
      <c r="B464" s="6"/>
      <c r="F464" s="6"/>
    </row>
    <row r="465" spans="2:6" x14ac:dyDescent="0.2">
      <c r="B465" s="6"/>
      <c r="F465" s="6"/>
    </row>
    <row r="466" spans="2:6" x14ac:dyDescent="0.2">
      <c r="B466" s="6"/>
      <c r="F466" s="6"/>
    </row>
    <row r="467" spans="2:6" x14ac:dyDescent="0.2">
      <c r="B467" s="6"/>
      <c r="F467" s="6"/>
    </row>
    <row r="468" spans="2:6" x14ac:dyDescent="0.2">
      <c r="B468" s="6"/>
      <c r="F468" s="6"/>
    </row>
    <row r="469" spans="2:6" x14ac:dyDescent="0.2">
      <c r="B469" s="6"/>
      <c r="F469" s="6"/>
    </row>
    <row r="470" spans="2:6" x14ac:dyDescent="0.2">
      <c r="B470" s="6"/>
      <c r="F470" s="6"/>
    </row>
    <row r="471" spans="2:6" x14ac:dyDescent="0.2">
      <c r="B471" s="6"/>
      <c r="F471" s="6"/>
    </row>
    <row r="472" spans="2:6" x14ac:dyDescent="0.2">
      <c r="B472" s="6"/>
      <c r="F472" s="6"/>
    </row>
    <row r="473" spans="2:6" x14ac:dyDescent="0.2">
      <c r="B473" s="6"/>
      <c r="F473" s="6"/>
    </row>
    <row r="474" spans="2:6" x14ac:dyDescent="0.2">
      <c r="B474" s="6"/>
      <c r="F474" s="6"/>
    </row>
    <row r="475" spans="2:6" x14ac:dyDescent="0.2">
      <c r="B475" s="6"/>
      <c r="F475" s="6"/>
    </row>
    <row r="476" spans="2:6" x14ac:dyDescent="0.2">
      <c r="B476" s="6"/>
      <c r="F476" s="6"/>
    </row>
    <row r="477" spans="2:6" x14ac:dyDescent="0.2">
      <c r="B477" s="6"/>
      <c r="F477" s="6"/>
    </row>
    <row r="478" spans="2:6" x14ac:dyDescent="0.2">
      <c r="B478" s="6"/>
      <c r="F478" s="6"/>
    </row>
    <row r="479" spans="2:6" x14ac:dyDescent="0.2">
      <c r="B479" s="6"/>
      <c r="F479" s="6"/>
    </row>
    <row r="480" spans="2:6" x14ac:dyDescent="0.2">
      <c r="B480" s="6"/>
      <c r="F480" s="6"/>
    </row>
    <row r="481" spans="2:6" x14ac:dyDescent="0.2">
      <c r="B481" s="6"/>
      <c r="F481" s="6"/>
    </row>
    <row r="482" spans="2:6" x14ac:dyDescent="0.2">
      <c r="B482" s="6"/>
      <c r="F482" s="6"/>
    </row>
    <row r="483" spans="2:6" x14ac:dyDescent="0.2">
      <c r="B483" s="6"/>
      <c r="F483" s="6"/>
    </row>
    <row r="484" spans="2:6" x14ac:dyDescent="0.2">
      <c r="B484" s="6"/>
      <c r="F484" s="6"/>
    </row>
    <row r="485" spans="2:6" x14ac:dyDescent="0.2">
      <c r="B485" s="6"/>
      <c r="F485" s="6"/>
    </row>
    <row r="486" spans="2:6" x14ac:dyDescent="0.2">
      <c r="B486" s="6"/>
      <c r="F486" s="6"/>
    </row>
    <row r="487" spans="2:6" x14ac:dyDescent="0.2">
      <c r="B487" s="6"/>
      <c r="F487" s="6"/>
    </row>
    <row r="488" spans="2:6" x14ac:dyDescent="0.2">
      <c r="B488" s="6"/>
      <c r="F488" s="6"/>
    </row>
    <row r="489" spans="2:6" x14ac:dyDescent="0.2">
      <c r="B489" s="6"/>
      <c r="F489" s="6"/>
    </row>
    <row r="490" spans="2:6" x14ac:dyDescent="0.2">
      <c r="B490" s="6"/>
      <c r="F490" s="6"/>
    </row>
    <row r="491" spans="2:6" x14ac:dyDescent="0.2">
      <c r="B491" s="6"/>
      <c r="F491" s="6"/>
    </row>
    <row r="492" spans="2:6" x14ac:dyDescent="0.2">
      <c r="B492" s="6"/>
      <c r="F492" s="6"/>
    </row>
    <row r="493" spans="2:6" x14ac:dyDescent="0.2">
      <c r="B493" s="6"/>
      <c r="F493" s="6"/>
    </row>
    <row r="494" spans="2:6" x14ac:dyDescent="0.2">
      <c r="B494" s="6"/>
      <c r="F494" s="6"/>
    </row>
    <row r="495" spans="2:6" x14ac:dyDescent="0.2">
      <c r="B495" s="6"/>
      <c r="F495" s="6"/>
    </row>
    <row r="496" spans="2:6" x14ac:dyDescent="0.2">
      <c r="B496" s="6"/>
      <c r="F496" s="6"/>
    </row>
    <row r="497" spans="2:6" x14ac:dyDescent="0.2">
      <c r="B497" s="6"/>
      <c r="F497" s="6"/>
    </row>
    <row r="498" spans="2:6" x14ac:dyDescent="0.2">
      <c r="B498" s="6"/>
      <c r="F498" s="6"/>
    </row>
    <row r="499" spans="2:6" x14ac:dyDescent="0.2">
      <c r="B499" s="6"/>
      <c r="F499" s="6"/>
    </row>
    <row r="500" spans="2:6" x14ac:dyDescent="0.2">
      <c r="B500" s="6"/>
      <c r="F500" s="6"/>
    </row>
    <row r="501" spans="2:6" x14ac:dyDescent="0.2">
      <c r="B501" s="6"/>
      <c r="F501" s="6"/>
    </row>
    <row r="502" spans="2:6" x14ac:dyDescent="0.2">
      <c r="B502" s="6"/>
      <c r="F502" s="6"/>
    </row>
    <row r="503" spans="2:6" x14ac:dyDescent="0.2">
      <c r="B503" s="6"/>
      <c r="F503" s="6"/>
    </row>
    <row r="504" spans="2:6" x14ac:dyDescent="0.2">
      <c r="B504" s="6"/>
      <c r="F504" s="6"/>
    </row>
    <row r="505" spans="2:6" x14ac:dyDescent="0.2">
      <c r="B505" s="6"/>
      <c r="F505" s="6"/>
    </row>
    <row r="506" spans="2:6" x14ac:dyDescent="0.2">
      <c r="B506" s="6"/>
      <c r="F506" s="6"/>
    </row>
    <row r="507" spans="2:6" x14ac:dyDescent="0.2">
      <c r="B507" s="6"/>
      <c r="F507" s="6"/>
    </row>
    <row r="508" spans="2:6" x14ac:dyDescent="0.2">
      <c r="B508" s="6"/>
      <c r="F508" s="6"/>
    </row>
    <row r="509" spans="2:6" x14ac:dyDescent="0.2">
      <c r="B509" s="6"/>
      <c r="F509" s="6"/>
    </row>
    <row r="510" spans="2:6" x14ac:dyDescent="0.2">
      <c r="B510" s="6"/>
      <c r="F510" s="6"/>
    </row>
    <row r="511" spans="2:6" x14ac:dyDescent="0.2">
      <c r="B511" s="6"/>
      <c r="F511" s="6"/>
    </row>
    <row r="512" spans="2:6" x14ac:dyDescent="0.2">
      <c r="B512" s="6"/>
      <c r="F512" s="6"/>
    </row>
    <row r="513" spans="2:6" x14ac:dyDescent="0.2">
      <c r="B513" s="6"/>
      <c r="F513" s="6"/>
    </row>
    <row r="514" spans="2:6" x14ac:dyDescent="0.2">
      <c r="B514" s="6"/>
      <c r="F514" s="6"/>
    </row>
    <row r="515" spans="2:6" x14ac:dyDescent="0.2">
      <c r="B515" s="6"/>
      <c r="F515" s="6"/>
    </row>
    <row r="516" spans="2:6" x14ac:dyDescent="0.2">
      <c r="B516" s="6"/>
      <c r="F516" s="6"/>
    </row>
    <row r="517" spans="2:6" x14ac:dyDescent="0.2">
      <c r="B517" s="6"/>
      <c r="F517" s="6"/>
    </row>
    <row r="518" spans="2:6" x14ac:dyDescent="0.2">
      <c r="B518" s="6"/>
      <c r="F518" s="6"/>
    </row>
    <row r="519" spans="2:6" x14ac:dyDescent="0.2">
      <c r="B519" s="6"/>
      <c r="F519" s="6"/>
    </row>
    <row r="520" spans="2:6" x14ac:dyDescent="0.2">
      <c r="B520" s="6"/>
      <c r="F520" s="6"/>
    </row>
    <row r="521" spans="2:6" x14ac:dyDescent="0.2">
      <c r="B521" s="6"/>
      <c r="F521" s="6"/>
    </row>
    <row r="522" spans="2:6" x14ac:dyDescent="0.2">
      <c r="B522" s="6"/>
      <c r="F522" s="6"/>
    </row>
    <row r="523" spans="2:6" x14ac:dyDescent="0.2">
      <c r="B523" s="6"/>
      <c r="F523" s="6"/>
    </row>
    <row r="524" spans="2:6" x14ac:dyDescent="0.2">
      <c r="B524" s="6"/>
      <c r="F524" s="6"/>
    </row>
    <row r="525" spans="2:6" x14ac:dyDescent="0.2">
      <c r="B525" s="6"/>
      <c r="F525" s="6"/>
    </row>
    <row r="526" spans="2:6" x14ac:dyDescent="0.2">
      <c r="B526" s="6"/>
      <c r="F526" s="6"/>
    </row>
    <row r="527" spans="2:6" x14ac:dyDescent="0.2">
      <c r="B527" s="6"/>
      <c r="F527" s="6"/>
    </row>
    <row r="528" spans="2:6" x14ac:dyDescent="0.2">
      <c r="B528" s="6"/>
      <c r="F528" s="6"/>
    </row>
    <row r="529" spans="2:6" x14ac:dyDescent="0.2">
      <c r="B529" s="6"/>
      <c r="F529" s="6"/>
    </row>
    <row r="530" spans="2:6" x14ac:dyDescent="0.2">
      <c r="B530" s="6"/>
      <c r="F530" s="6"/>
    </row>
    <row r="531" spans="2:6" x14ac:dyDescent="0.2">
      <c r="B531" s="6"/>
      <c r="F531" s="6"/>
    </row>
    <row r="532" spans="2:6" x14ac:dyDescent="0.2">
      <c r="B532" s="6"/>
      <c r="F532" s="6"/>
    </row>
    <row r="533" spans="2:6" x14ac:dyDescent="0.2">
      <c r="B533" s="6"/>
      <c r="F533" s="6"/>
    </row>
    <row r="534" spans="2:6" x14ac:dyDescent="0.2">
      <c r="B534" s="6"/>
      <c r="F534" s="6"/>
    </row>
    <row r="535" spans="2:6" x14ac:dyDescent="0.2">
      <c r="B535" s="6"/>
      <c r="F535" s="6"/>
    </row>
    <row r="536" spans="2:6" x14ac:dyDescent="0.2">
      <c r="B536" s="6"/>
      <c r="F536" s="6"/>
    </row>
    <row r="537" spans="2:6" x14ac:dyDescent="0.2">
      <c r="B537" s="6"/>
      <c r="F537" s="6"/>
    </row>
    <row r="538" spans="2:6" x14ac:dyDescent="0.2">
      <c r="B538" s="6"/>
      <c r="F538" s="6"/>
    </row>
    <row r="539" spans="2:6" x14ac:dyDescent="0.2">
      <c r="B539" s="6"/>
      <c r="F539" s="6"/>
    </row>
    <row r="540" spans="2:6" x14ac:dyDescent="0.2">
      <c r="B540" s="6"/>
      <c r="F540" s="6"/>
    </row>
    <row r="541" spans="2:6" x14ac:dyDescent="0.2">
      <c r="B541" s="6"/>
      <c r="F541" s="6"/>
    </row>
    <row r="542" spans="2:6" x14ac:dyDescent="0.2">
      <c r="B542" s="6"/>
      <c r="F542" s="6"/>
    </row>
    <row r="543" spans="2:6" x14ac:dyDescent="0.2">
      <c r="B543" s="6"/>
      <c r="F543" s="6"/>
    </row>
    <row r="544" spans="2:6" x14ac:dyDescent="0.2">
      <c r="B544" s="6"/>
      <c r="F544" s="6"/>
    </row>
    <row r="545" spans="2:6" x14ac:dyDescent="0.2">
      <c r="B545" s="6"/>
      <c r="F545" s="6"/>
    </row>
    <row r="546" spans="2:6" x14ac:dyDescent="0.2">
      <c r="B546" s="6"/>
      <c r="F546" s="6"/>
    </row>
    <row r="547" spans="2:6" x14ac:dyDescent="0.2">
      <c r="B547" s="6"/>
      <c r="F547" s="6"/>
    </row>
    <row r="548" spans="2:6" x14ac:dyDescent="0.2">
      <c r="B548" s="6"/>
      <c r="F548" s="6"/>
    </row>
    <row r="549" spans="2:6" x14ac:dyDescent="0.2">
      <c r="B549" s="6"/>
      <c r="F549" s="6"/>
    </row>
    <row r="550" spans="2:6" x14ac:dyDescent="0.2">
      <c r="B550" s="6"/>
      <c r="F550" s="6"/>
    </row>
    <row r="551" spans="2:6" x14ac:dyDescent="0.2">
      <c r="B551" s="6"/>
      <c r="F551" s="6"/>
    </row>
    <row r="552" spans="2:6" x14ac:dyDescent="0.2">
      <c r="B552" s="6"/>
      <c r="F552" s="6"/>
    </row>
    <row r="553" spans="2:6" x14ac:dyDescent="0.2">
      <c r="B553" s="6"/>
      <c r="F553" s="6"/>
    </row>
    <row r="554" spans="2:6" x14ac:dyDescent="0.2">
      <c r="B554" s="6"/>
      <c r="F554" s="6"/>
    </row>
    <row r="555" spans="2:6" x14ac:dyDescent="0.2">
      <c r="B555" s="6"/>
      <c r="F555" s="6"/>
    </row>
    <row r="556" spans="2:6" x14ac:dyDescent="0.2">
      <c r="B556" s="6"/>
      <c r="F556" s="6"/>
    </row>
    <row r="557" spans="2:6" x14ac:dyDescent="0.2">
      <c r="B557" s="6"/>
      <c r="F557" s="6"/>
    </row>
    <row r="558" spans="2:6" x14ac:dyDescent="0.2">
      <c r="B558" s="6"/>
      <c r="F558" s="6"/>
    </row>
    <row r="559" spans="2:6" x14ac:dyDescent="0.2">
      <c r="B559" s="6"/>
      <c r="F559" s="6"/>
    </row>
    <row r="560" spans="2:6" x14ac:dyDescent="0.2">
      <c r="B560" s="6"/>
      <c r="F560" s="6"/>
    </row>
    <row r="561" spans="2:6" x14ac:dyDescent="0.2">
      <c r="B561" s="6"/>
      <c r="F561" s="6"/>
    </row>
    <row r="562" spans="2:6" x14ac:dyDescent="0.2">
      <c r="B562" s="6"/>
      <c r="F562" s="6"/>
    </row>
    <row r="563" spans="2:6" x14ac:dyDescent="0.2">
      <c r="B563" s="6"/>
      <c r="F563" s="6"/>
    </row>
    <row r="564" spans="2:6" x14ac:dyDescent="0.2">
      <c r="B564" s="6"/>
      <c r="F564" s="6"/>
    </row>
    <row r="565" spans="2:6" x14ac:dyDescent="0.2">
      <c r="B565" s="6"/>
      <c r="F565" s="6"/>
    </row>
    <row r="566" spans="2:6" x14ac:dyDescent="0.2">
      <c r="B566" s="6"/>
      <c r="F566" s="6"/>
    </row>
    <row r="567" spans="2:6" x14ac:dyDescent="0.2">
      <c r="B567" s="6"/>
      <c r="F567" s="6"/>
    </row>
    <row r="568" spans="2:6" x14ac:dyDescent="0.2">
      <c r="B568" s="6"/>
      <c r="F568" s="6"/>
    </row>
    <row r="569" spans="2:6" x14ac:dyDescent="0.2">
      <c r="B569" s="6"/>
      <c r="F569" s="6"/>
    </row>
    <row r="570" spans="2:6" x14ac:dyDescent="0.2">
      <c r="B570" s="6"/>
      <c r="F570" s="6"/>
    </row>
    <row r="571" spans="2:6" x14ac:dyDescent="0.2">
      <c r="B571" s="6"/>
      <c r="F571" s="6"/>
    </row>
    <row r="572" spans="2:6" x14ac:dyDescent="0.2">
      <c r="B572" s="6"/>
      <c r="F572" s="6"/>
    </row>
    <row r="573" spans="2:6" x14ac:dyDescent="0.2">
      <c r="B573" s="6"/>
      <c r="F573" s="6"/>
    </row>
    <row r="574" spans="2:6" x14ac:dyDescent="0.2">
      <c r="B574" s="6"/>
      <c r="F574" s="6"/>
    </row>
    <row r="575" spans="2:6" x14ac:dyDescent="0.2">
      <c r="B575" s="6"/>
      <c r="F575" s="6"/>
    </row>
    <row r="576" spans="2:6" x14ac:dyDescent="0.2">
      <c r="B576" s="6"/>
      <c r="F576" s="6"/>
    </row>
    <row r="577" spans="2:6" x14ac:dyDescent="0.2">
      <c r="B577" s="6"/>
      <c r="F577" s="6"/>
    </row>
    <row r="578" spans="2:6" x14ac:dyDescent="0.2">
      <c r="B578" s="6"/>
      <c r="F578" s="6"/>
    </row>
    <row r="579" spans="2:6" x14ac:dyDescent="0.2">
      <c r="B579" s="6"/>
      <c r="F579" s="6"/>
    </row>
    <row r="580" spans="2:6" x14ac:dyDescent="0.2">
      <c r="B580" s="6"/>
      <c r="F580" s="6"/>
    </row>
    <row r="581" spans="2:6" x14ac:dyDescent="0.2">
      <c r="B581" s="6"/>
      <c r="F581" s="6"/>
    </row>
    <row r="582" spans="2:6" x14ac:dyDescent="0.2">
      <c r="B582" s="6"/>
      <c r="F582" s="6"/>
    </row>
    <row r="583" spans="2:6" x14ac:dyDescent="0.2">
      <c r="B583" s="6"/>
      <c r="F583" s="6"/>
    </row>
    <row r="584" spans="2:6" x14ac:dyDescent="0.2">
      <c r="B584" s="6"/>
      <c r="F584" s="6"/>
    </row>
    <row r="585" spans="2:6" x14ac:dyDescent="0.2">
      <c r="B585" s="6"/>
      <c r="F585" s="6"/>
    </row>
    <row r="586" spans="2:6" x14ac:dyDescent="0.2">
      <c r="B586" s="6"/>
      <c r="F586" s="6"/>
    </row>
    <row r="587" spans="2:6" x14ac:dyDescent="0.2">
      <c r="B587" s="6"/>
      <c r="F587" s="6"/>
    </row>
    <row r="588" spans="2:6" x14ac:dyDescent="0.2">
      <c r="B588" s="6"/>
      <c r="F588" s="6"/>
    </row>
    <row r="589" spans="2:6" x14ac:dyDescent="0.2">
      <c r="B589" s="6"/>
      <c r="F589" s="6"/>
    </row>
    <row r="590" spans="2:6" x14ac:dyDescent="0.2">
      <c r="B590" s="6"/>
      <c r="F590" s="6"/>
    </row>
    <row r="591" spans="2:6" x14ac:dyDescent="0.2">
      <c r="B591" s="6"/>
      <c r="F591" s="6"/>
    </row>
    <row r="592" spans="2:6" x14ac:dyDescent="0.2">
      <c r="B592" s="6"/>
      <c r="F592" s="6"/>
    </row>
    <row r="593" spans="2:6" x14ac:dyDescent="0.2">
      <c r="B593" s="6"/>
      <c r="F593" s="6"/>
    </row>
    <row r="594" spans="2:6" x14ac:dyDescent="0.2">
      <c r="B594" s="6"/>
      <c r="F594" s="6"/>
    </row>
    <row r="595" spans="2:6" x14ac:dyDescent="0.2">
      <c r="B595" s="6"/>
      <c r="F595" s="6"/>
    </row>
    <row r="596" spans="2:6" x14ac:dyDescent="0.2">
      <c r="B596" s="6"/>
      <c r="F596" s="6"/>
    </row>
    <row r="597" spans="2:6" x14ac:dyDescent="0.2">
      <c r="B597" s="6"/>
      <c r="F597" s="6"/>
    </row>
    <row r="598" spans="2:6" x14ac:dyDescent="0.2">
      <c r="B598" s="6"/>
      <c r="F598" s="6"/>
    </row>
    <row r="599" spans="2:6" x14ac:dyDescent="0.2">
      <c r="B599" s="6"/>
      <c r="F599" s="6"/>
    </row>
    <row r="600" spans="2:6" x14ac:dyDescent="0.2">
      <c r="B600" s="6"/>
      <c r="F600" s="6"/>
    </row>
    <row r="601" spans="2:6" x14ac:dyDescent="0.2">
      <c r="B601" s="6"/>
      <c r="F601" s="6"/>
    </row>
    <row r="602" spans="2:6" x14ac:dyDescent="0.2">
      <c r="B602" s="6"/>
      <c r="F602" s="6"/>
    </row>
    <row r="603" spans="2:6" x14ac:dyDescent="0.2">
      <c r="B603" s="6"/>
      <c r="F603" s="6"/>
    </row>
    <row r="604" spans="2:6" x14ac:dyDescent="0.2">
      <c r="B604" s="6"/>
      <c r="F604" s="6"/>
    </row>
    <row r="605" spans="2:6" x14ac:dyDescent="0.2">
      <c r="B605" s="6"/>
      <c r="F605" s="6"/>
    </row>
    <row r="606" spans="2:6" x14ac:dyDescent="0.2">
      <c r="B606" s="6"/>
      <c r="F606" s="6"/>
    </row>
    <row r="607" spans="2:6" x14ac:dyDescent="0.2">
      <c r="B607" s="6"/>
      <c r="F607" s="6"/>
    </row>
    <row r="608" spans="2:6" x14ac:dyDescent="0.2">
      <c r="B608" s="6"/>
      <c r="F608" s="6"/>
    </row>
    <row r="609" spans="2:6" x14ac:dyDescent="0.2">
      <c r="B609" s="6"/>
      <c r="F609" s="6"/>
    </row>
    <row r="610" spans="2:6" x14ac:dyDescent="0.2">
      <c r="B610" s="6"/>
      <c r="F610" s="6"/>
    </row>
    <row r="611" spans="2:6" x14ac:dyDescent="0.2">
      <c r="B611" s="6"/>
      <c r="F611" s="6"/>
    </row>
    <row r="612" spans="2:6" x14ac:dyDescent="0.2">
      <c r="B612" s="6"/>
      <c r="F612" s="6"/>
    </row>
    <row r="613" spans="2:6" x14ac:dyDescent="0.2">
      <c r="B613" s="6"/>
      <c r="F613" s="6"/>
    </row>
    <row r="614" spans="2:6" x14ac:dyDescent="0.2">
      <c r="B614" s="6"/>
      <c r="F614" s="6"/>
    </row>
    <row r="615" spans="2:6" x14ac:dyDescent="0.2">
      <c r="B615" s="6"/>
      <c r="F615" s="6"/>
    </row>
    <row r="616" spans="2:6" x14ac:dyDescent="0.2">
      <c r="B616" s="6"/>
      <c r="F616" s="6"/>
    </row>
    <row r="617" spans="2:6" x14ac:dyDescent="0.2">
      <c r="B617" s="6"/>
      <c r="F617" s="6"/>
    </row>
    <row r="618" spans="2:6" x14ac:dyDescent="0.2">
      <c r="B618" s="6"/>
      <c r="F618" s="6"/>
    </row>
    <row r="619" spans="2:6" x14ac:dyDescent="0.2">
      <c r="B619" s="6"/>
      <c r="F619" s="6"/>
    </row>
    <row r="620" spans="2:6" x14ac:dyDescent="0.2">
      <c r="B620" s="6"/>
      <c r="F620" s="6"/>
    </row>
    <row r="621" spans="2:6" x14ac:dyDescent="0.2">
      <c r="B621" s="6"/>
      <c r="F621" s="6"/>
    </row>
    <row r="622" spans="2:6" x14ac:dyDescent="0.2">
      <c r="B622" s="6"/>
      <c r="F622" s="6"/>
    </row>
    <row r="623" spans="2:6" x14ac:dyDescent="0.2">
      <c r="B623" s="6"/>
      <c r="F623" s="6"/>
    </row>
    <row r="624" spans="2:6" x14ac:dyDescent="0.2">
      <c r="B624" s="6"/>
      <c r="F624" s="6"/>
    </row>
    <row r="625" spans="2:6" x14ac:dyDescent="0.2">
      <c r="B625" s="6"/>
      <c r="F625" s="6"/>
    </row>
    <row r="626" spans="2:6" x14ac:dyDescent="0.2">
      <c r="B626" s="6"/>
      <c r="F626" s="6"/>
    </row>
    <row r="627" spans="2:6" x14ac:dyDescent="0.2">
      <c r="B627" s="6"/>
      <c r="F627" s="6"/>
    </row>
    <row r="628" spans="2:6" x14ac:dyDescent="0.2">
      <c r="B628" s="6"/>
      <c r="F628" s="6"/>
    </row>
    <row r="629" spans="2:6" x14ac:dyDescent="0.2">
      <c r="B629" s="6"/>
      <c r="F629" s="6"/>
    </row>
    <row r="630" spans="2:6" x14ac:dyDescent="0.2">
      <c r="B630" s="6"/>
      <c r="F630" s="6"/>
    </row>
    <row r="631" spans="2:6" x14ac:dyDescent="0.2">
      <c r="B631" s="6"/>
      <c r="F631" s="6"/>
    </row>
    <row r="632" spans="2:6" x14ac:dyDescent="0.2">
      <c r="B632" s="6"/>
      <c r="F632" s="6"/>
    </row>
    <row r="633" spans="2:6" x14ac:dyDescent="0.2">
      <c r="B633" s="6"/>
      <c r="F633" s="6"/>
    </row>
    <row r="634" spans="2:6" x14ac:dyDescent="0.2">
      <c r="B634" s="6"/>
      <c r="F634" s="6"/>
    </row>
    <row r="635" spans="2:6" x14ac:dyDescent="0.2">
      <c r="B635" s="6"/>
      <c r="F635" s="6"/>
    </row>
    <row r="636" spans="2:6" x14ac:dyDescent="0.2">
      <c r="B636" s="6"/>
      <c r="F636" s="6"/>
    </row>
    <row r="637" spans="2:6" x14ac:dyDescent="0.2">
      <c r="B637" s="6"/>
      <c r="F637" s="6"/>
    </row>
    <row r="638" spans="2:6" x14ac:dyDescent="0.2">
      <c r="B638" s="6"/>
      <c r="F638" s="6"/>
    </row>
    <row r="639" spans="2:6" x14ac:dyDescent="0.2">
      <c r="B639" s="6"/>
      <c r="F639" s="6"/>
    </row>
    <row r="640" spans="2:6" x14ac:dyDescent="0.2">
      <c r="B640" s="6"/>
      <c r="F640" s="6"/>
    </row>
    <row r="641" spans="2:6" x14ac:dyDescent="0.2">
      <c r="B641" s="6"/>
      <c r="F641" s="6"/>
    </row>
    <row r="642" spans="2:6" x14ac:dyDescent="0.2">
      <c r="B642" s="6"/>
      <c r="F642" s="6"/>
    </row>
    <row r="643" spans="2:6" x14ac:dyDescent="0.2">
      <c r="B643" s="6"/>
      <c r="F643" s="6"/>
    </row>
    <row r="644" spans="2:6" x14ac:dyDescent="0.2">
      <c r="B644" s="6"/>
      <c r="F644" s="6"/>
    </row>
    <row r="645" spans="2:6" x14ac:dyDescent="0.2">
      <c r="B645" s="6"/>
      <c r="F645" s="6"/>
    </row>
    <row r="646" spans="2:6" x14ac:dyDescent="0.2">
      <c r="B646" s="6"/>
      <c r="F646" s="6"/>
    </row>
    <row r="647" spans="2:6" x14ac:dyDescent="0.2">
      <c r="B647" s="6"/>
      <c r="F647" s="6"/>
    </row>
    <row r="648" spans="2:6" x14ac:dyDescent="0.2">
      <c r="B648" s="6"/>
      <c r="F648" s="6"/>
    </row>
    <row r="649" spans="2:6" x14ac:dyDescent="0.2">
      <c r="B649" s="6"/>
      <c r="F649" s="6"/>
    </row>
    <row r="650" spans="2:6" x14ac:dyDescent="0.2">
      <c r="B650" s="6"/>
      <c r="F650" s="6"/>
    </row>
    <row r="651" spans="2:6" x14ac:dyDescent="0.2">
      <c r="B651" s="6"/>
      <c r="F651" s="6"/>
    </row>
    <row r="652" spans="2:6" x14ac:dyDescent="0.2">
      <c r="B652" s="6"/>
      <c r="F652" s="6"/>
    </row>
    <row r="653" spans="2:6" x14ac:dyDescent="0.2">
      <c r="B653" s="6"/>
      <c r="F653" s="6"/>
    </row>
    <row r="654" spans="2:6" x14ac:dyDescent="0.2">
      <c r="B654" s="6"/>
      <c r="F654" s="6"/>
    </row>
    <row r="655" spans="2:6" x14ac:dyDescent="0.2">
      <c r="B655" s="6"/>
      <c r="F655" s="6"/>
    </row>
    <row r="656" spans="2:6" x14ac:dyDescent="0.2">
      <c r="B656" s="6"/>
      <c r="F656" s="6"/>
    </row>
    <row r="657" spans="2:6" x14ac:dyDescent="0.2">
      <c r="B657" s="6"/>
      <c r="F657" s="6"/>
    </row>
    <row r="658" spans="2:6" x14ac:dyDescent="0.2">
      <c r="B658" s="6"/>
      <c r="F658" s="6"/>
    </row>
    <row r="659" spans="2:6" x14ac:dyDescent="0.2">
      <c r="B659" s="6"/>
      <c r="F659" s="6"/>
    </row>
    <row r="660" spans="2:6" x14ac:dyDescent="0.2">
      <c r="B660" s="6"/>
      <c r="F660" s="6"/>
    </row>
    <row r="661" spans="2:6" x14ac:dyDescent="0.2">
      <c r="B661" s="6"/>
      <c r="F661" s="6"/>
    </row>
    <row r="662" spans="2:6" x14ac:dyDescent="0.2">
      <c r="B662" s="6"/>
      <c r="F662" s="6"/>
    </row>
    <row r="663" spans="2:6" x14ac:dyDescent="0.2">
      <c r="B663" s="6"/>
      <c r="F663" s="6"/>
    </row>
    <row r="664" spans="2:6" x14ac:dyDescent="0.2">
      <c r="B664" s="6"/>
      <c r="F664" s="6"/>
    </row>
    <row r="665" spans="2:6" x14ac:dyDescent="0.2">
      <c r="B665" s="6"/>
      <c r="F665" s="6"/>
    </row>
    <row r="666" spans="2:6" x14ac:dyDescent="0.2">
      <c r="B666" s="6"/>
      <c r="F666" s="6"/>
    </row>
    <row r="667" spans="2:6" x14ac:dyDescent="0.2">
      <c r="B667" s="6"/>
      <c r="F667" s="6"/>
    </row>
    <row r="668" spans="2:6" x14ac:dyDescent="0.2">
      <c r="B668" s="6"/>
      <c r="F668" s="6"/>
    </row>
    <row r="669" spans="2:6" x14ac:dyDescent="0.2">
      <c r="B669" s="6"/>
      <c r="F669" s="6"/>
    </row>
    <row r="670" spans="2:6" x14ac:dyDescent="0.2">
      <c r="B670" s="6"/>
      <c r="F670" s="6"/>
    </row>
    <row r="671" spans="2:6" x14ac:dyDescent="0.2">
      <c r="B671" s="6"/>
      <c r="F671" s="6"/>
    </row>
    <row r="672" spans="2:6" x14ac:dyDescent="0.2">
      <c r="B672" s="6"/>
      <c r="F672" s="6"/>
    </row>
    <row r="673" spans="2:6" x14ac:dyDescent="0.2">
      <c r="B673" s="6"/>
      <c r="F673" s="6"/>
    </row>
    <row r="674" spans="2:6" x14ac:dyDescent="0.2">
      <c r="B674" s="6"/>
      <c r="F674" s="6"/>
    </row>
    <row r="675" spans="2:6" x14ac:dyDescent="0.2">
      <c r="B675" s="6"/>
      <c r="F675" s="6"/>
    </row>
    <row r="676" spans="2:6" x14ac:dyDescent="0.2">
      <c r="B676" s="6"/>
      <c r="F676" s="6"/>
    </row>
    <row r="677" spans="2:6" x14ac:dyDescent="0.2">
      <c r="B677" s="6"/>
      <c r="F677" s="6"/>
    </row>
    <row r="678" spans="2:6" x14ac:dyDescent="0.2">
      <c r="B678" s="6"/>
      <c r="F678" s="6"/>
    </row>
    <row r="679" spans="2:6" x14ac:dyDescent="0.2">
      <c r="B679" s="6"/>
      <c r="F679" s="6"/>
    </row>
    <row r="680" spans="2:6" x14ac:dyDescent="0.2">
      <c r="B680" s="6"/>
      <c r="F680" s="6"/>
    </row>
    <row r="681" spans="2:6" x14ac:dyDescent="0.2">
      <c r="B681" s="6"/>
      <c r="F681" s="6"/>
    </row>
    <row r="682" spans="2:6" x14ac:dyDescent="0.2">
      <c r="B682" s="6"/>
      <c r="F682" s="6"/>
    </row>
    <row r="683" spans="2:6" x14ac:dyDescent="0.2">
      <c r="B683" s="6"/>
      <c r="F683" s="6"/>
    </row>
    <row r="684" spans="2:6" x14ac:dyDescent="0.2">
      <c r="B684" s="6"/>
      <c r="F684" s="6"/>
    </row>
    <row r="685" spans="2:6" x14ac:dyDescent="0.2">
      <c r="B685" s="6"/>
      <c r="F685" s="6"/>
    </row>
    <row r="686" spans="2:6" x14ac:dyDescent="0.2">
      <c r="B686" s="6"/>
      <c r="F686" s="6"/>
    </row>
    <row r="687" spans="2:6" x14ac:dyDescent="0.2">
      <c r="B687" s="6"/>
      <c r="F687" s="6"/>
    </row>
    <row r="688" spans="2:6" x14ac:dyDescent="0.2">
      <c r="B688" s="6"/>
      <c r="F688" s="6"/>
    </row>
    <row r="689" spans="2:6" x14ac:dyDescent="0.2">
      <c r="B689" s="6"/>
      <c r="F689" s="6"/>
    </row>
    <row r="690" spans="2:6" x14ac:dyDescent="0.2">
      <c r="B690" s="6"/>
      <c r="F690" s="6"/>
    </row>
    <row r="691" spans="2:6" x14ac:dyDescent="0.2">
      <c r="B691" s="6"/>
      <c r="F691" s="6"/>
    </row>
    <row r="692" spans="2:6" x14ac:dyDescent="0.2">
      <c r="B692" s="6"/>
      <c r="F692" s="6"/>
    </row>
    <row r="693" spans="2:6" x14ac:dyDescent="0.2">
      <c r="B693" s="6"/>
      <c r="F693" s="6"/>
    </row>
    <row r="694" spans="2:6" x14ac:dyDescent="0.2">
      <c r="B694" s="6"/>
      <c r="F694" s="6"/>
    </row>
    <row r="695" spans="2:6" x14ac:dyDescent="0.2">
      <c r="B695" s="6"/>
      <c r="F695" s="6"/>
    </row>
    <row r="696" spans="2:6" x14ac:dyDescent="0.2">
      <c r="B696" s="6"/>
      <c r="F696" s="6"/>
    </row>
    <row r="697" spans="2:6" x14ac:dyDescent="0.2">
      <c r="B697" s="6"/>
      <c r="F697" s="6"/>
    </row>
    <row r="698" spans="2:6" x14ac:dyDescent="0.2">
      <c r="B698" s="6"/>
      <c r="F698" s="6"/>
    </row>
    <row r="699" spans="2:6" x14ac:dyDescent="0.2">
      <c r="B699" s="6"/>
      <c r="F699" s="6"/>
    </row>
    <row r="700" spans="2:6" x14ac:dyDescent="0.2">
      <c r="B700" s="6"/>
      <c r="F700" s="6"/>
    </row>
    <row r="701" spans="2:6" x14ac:dyDescent="0.2">
      <c r="B701" s="6"/>
      <c r="F701" s="6"/>
    </row>
    <row r="702" spans="2:6" x14ac:dyDescent="0.2">
      <c r="B702" s="6"/>
      <c r="F702" s="6"/>
    </row>
    <row r="703" spans="2:6" x14ac:dyDescent="0.2">
      <c r="B703" s="6"/>
      <c r="F703" s="6"/>
    </row>
    <row r="704" spans="2:6" x14ac:dyDescent="0.2">
      <c r="B704" s="6"/>
      <c r="F704" s="6"/>
    </row>
    <row r="705" spans="2:6" x14ac:dyDescent="0.2">
      <c r="B705" s="6"/>
      <c r="F705" s="6"/>
    </row>
    <row r="706" spans="2:6" x14ac:dyDescent="0.2">
      <c r="B706" s="6"/>
      <c r="F706" s="6"/>
    </row>
    <row r="707" spans="2:6" x14ac:dyDescent="0.2">
      <c r="B707" s="6"/>
      <c r="F707" s="6"/>
    </row>
    <row r="708" spans="2:6" x14ac:dyDescent="0.2">
      <c r="B708" s="6"/>
      <c r="F708" s="6"/>
    </row>
    <row r="709" spans="2:6" x14ac:dyDescent="0.2">
      <c r="B709" s="6"/>
      <c r="F709" s="6"/>
    </row>
    <row r="710" spans="2:6" x14ac:dyDescent="0.2">
      <c r="B710" s="6"/>
      <c r="F710" s="6"/>
    </row>
    <row r="711" spans="2:6" x14ac:dyDescent="0.2">
      <c r="B711" s="6"/>
      <c r="F711" s="6"/>
    </row>
    <row r="712" spans="2:6" x14ac:dyDescent="0.2">
      <c r="B712" s="6"/>
      <c r="F712" s="6"/>
    </row>
    <row r="713" spans="2:6" x14ac:dyDescent="0.2">
      <c r="B713" s="6"/>
      <c r="F713" s="6"/>
    </row>
    <row r="714" spans="2:6" x14ac:dyDescent="0.2">
      <c r="B714" s="6"/>
      <c r="F714" s="6"/>
    </row>
    <row r="715" spans="2:6" x14ac:dyDescent="0.2">
      <c r="B715" s="6"/>
      <c r="F715" s="6"/>
    </row>
    <row r="716" spans="2:6" x14ac:dyDescent="0.2">
      <c r="B716" s="6"/>
      <c r="F716" s="6"/>
    </row>
    <row r="717" spans="2:6" x14ac:dyDescent="0.2">
      <c r="B717" s="6"/>
      <c r="F717" s="6"/>
    </row>
    <row r="718" spans="2:6" x14ac:dyDescent="0.2">
      <c r="B718" s="6"/>
      <c r="F718" s="6"/>
    </row>
    <row r="719" spans="2:6" x14ac:dyDescent="0.2">
      <c r="B719" s="6"/>
      <c r="F719" s="6"/>
    </row>
    <row r="720" spans="2:6" x14ac:dyDescent="0.2">
      <c r="B720" s="6"/>
      <c r="F720" s="6"/>
    </row>
    <row r="721" spans="2:6" x14ac:dyDescent="0.2">
      <c r="B721" s="6"/>
      <c r="F721" s="6"/>
    </row>
    <row r="722" spans="2:6" x14ac:dyDescent="0.2">
      <c r="B722" s="6"/>
      <c r="F722" s="6"/>
    </row>
    <row r="723" spans="2:6" x14ac:dyDescent="0.2">
      <c r="B723" s="6"/>
      <c r="F723" s="6"/>
    </row>
    <row r="724" spans="2:6" x14ac:dyDescent="0.2">
      <c r="B724" s="6"/>
      <c r="F724" s="6"/>
    </row>
    <row r="725" spans="2:6" x14ac:dyDescent="0.2">
      <c r="B725" s="6"/>
      <c r="F725" s="6"/>
    </row>
    <row r="726" spans="2:6" x14ac:dyDescent="0.2">
      <c r="B726" s="6"/>
      <c r="F726" s="6"/>
    </row>
    <row r="727" spans="2:6" x14ac:dyDescent="0.2">
      <c r="B727" s="6"/>
      <c r="F727" s="6"/>
    </row>
    <row r="728" spans="2:6" x14ac:dyDescent="0.2">
      <c r="B728" s="6"/>
      <c r="F728" s="6"/>
    </row>
    <row r="729" spans="2:6" x14ac:dyDescent="0.2">
      <c r="B729" s="6"/>
      <c r="F729" s="6"/>
    </row>
    <row r="730" spans="2:6" x14ac:dyDescent="0.2">
      <c r="B730" s="6"/>
      <c r="F730" s="6"/>
    </row>
    <row r="731" spans="2:6" x14ac:dyDescent="0.2">
      <c r="B731" s="6"/>
      <c r="F731" s="6"/>
    </row>
    <row r="732" spans="2:6" x14ac:dyDescent="0.2">
      <c r="B732" s="6"/>
      <c r="F732" s="6"/>
    </row>
    <row r="733" spans="2:6" x14ac:dyDescent="0.2">
      <c r="B733" s="6"/>
      <c r="F733" s="6"/>
    </row>
    <row r="734" spans="2:6" x14ac:dyDescent="0.2">
      <c r="B734" s="6"/>
      <c r="F734" s="6"/>
    </row>
    <row r="735" spans="2:6" x14ac:dyDescent="0.2">
      <c r="B735" s="6"/>
      <c r="F735" s="6"/>
    </row>
    <row r="736" spans="2:6" x14ac:dyDescent="0.2">
      <c r="B736" s="6"/>
      <c r="F736" s="6"/>
    </row>
    <row r="737" spans="2:6" x14ac:dyDescent="0.2">
      <c r="B737" s="6"/>
      <c r="F737" s="6"/>
    </row>
    <row r="738" spans="2:6" x14ac:dyDescent="0.2">
      <c r="B738" s="6"/>
      <c r="F738" s="6"/>
    </row>
    <row r="739" spans="2:6" x14ac:dyDescent="0.2">
      <c r="B739" s="6"/>
      <c r="F739" s="6"/>
    </row>
    <row r="740" spans="2:6" x14ac:dyDescent="0.2">
      <c r="B740" s="6"/>
      <c r="F740" s="6"/>
    </row>
    <row r="741" spans="2:6" x14ac:dyDescent="0.2">
      <c r="B741" s="6"/>
      <c r="F741" s="6"/>
    </row>
    <row r="742" spans="2:6" x14ac:dyDescent="0.2">
      <c r="B742" s="6"/>
      <c r="F742" s="6"/>
    </row>
    <row r="743" spans="2:6" x14ac:dyDescent="0.2">
      <c r="B743" s="6"/>
      <c r="F743" s="6"/>
    </row>
    <row r="744" spans="2:6" x14ac:dyDescent="0.2">
      <c r="B744" s="6"/>
      <c r="F744" s="6"/>
    </row>
    <row r="745" spans="2:6" x14ac:dyDescent="0.2">
      <c r="B745" s="6"/>
      <c r="F745" s="6"/>
    </row>
    <row r="746" spans="2:6" x14ac:dyDescent="0.2">
      <c r="B746" s="6"/>
      <c r="F746" s="6"/>
    </row>
    <row r="747" spans="2:6" x14ac:dyDescent="0.2">
      <c r="B747" s="6"/>
      <c r="F747" s="6"/>
    </row>
    <row r="748" spans="2:6" x14ac:dyDescent="0.2">
      <c r="B748" s="6"/>
      <c r="F748" s="6"/>
    </row>
    <row r="749" spans="2:6" x14ac:dyDescent="0.2">
      <c r="B749" s="6"/>
      <c r="F749" s="6"/>
    </row>
    <row r="750" spans="2:6" x14ac:dyDescent="0.2">
      <c r="B750" s="6"/>
      <c r="F750" s="6"/>
    </row>
    <row r="751" spans="2:6" x14ac:dyDescent="0.2">
      <c r="B751" s="6"/>
      <c r="F751" s="6"/>
    </row>
    <row r="752" spans="2:6" x14ac:dyDescent="0.2">
      <c r="B752" s="6"/>
      <c r="F752" s="6"/>
    </row>
    <row r="753" spans="2:6" x14ac:dyDescent="0.2">
      <c r="B753" s="6"/>
      <c r="F753" s="6"/>
    </row>
    <row r="754" spans="2:6" x14ac:dyDescent="0.2">
      <c r="B754" s="6"/>
      <c r="F754" s="6"/>
    </row>
    <row r="755" spans="2:6" x14ac:dyDescent="0.2">
      <c r="B755" s="6"/>
      <c r="F755" s="6"/>
    </row>
    <row r="756" spans="2:6" x14ac:dyDescent="0.2">
      <c r="B756" s="6"/>
      <c r="F756" s="6"/>
    </row>
    <row r="757" spans="2:6" x14ac:dyDescent="0.2">
      <c r="B757" s="6"/>
      <c r="F757" s="6"/>
    </row>
    <row r="758" spans="2:6" x14ac:dyDescent="0.2">
      <c r="B758" s="6"/>
      <c r="F758" s="6"/>
    </row>
    <row r="759" spans="2:6" x14ac:dyDescent="0.2">
      <c r="B759" s="6"/>
      <c r="F759" s="6"/>
    </row>
    <row r="760" spans="2:6" x14ac:dyDescent="0.2">
      <c r="B760" s="6"/>
      <c r="F760" s="6"/>
    </row>
    <row r="761" spans="2:6" x14ac:dyDescent="0.2">
      <c r="B761" s="6"/>
      <c r="F761" s="6"/>
    </row>
    <row r="762" spans="2:6" x14ac:dyDescent="0.2">
      <c r="B762" s="6"/>
      <c r="F762" s="6"/>
    </row>
    <row r="763" spans="2:6" x14ac:dyDescent="0.2">
      <c r="B763" s="6"/>
      <c r="F763" s="6"/>
    </row>
    <row r="764" spans="2:6" x14ac:dyDescent="0.2">
      <c r="B764" s="6"/>
      <c r="F764" s="6"/>
    </row>
    <row r="765" spans="2:6" x14ac:dyDescent="0.2">
      <c r="B765" s="6"/>
      <c r="F765" s="6"/>
    </row>
    <row r="766" spans="2:6" x14ac:dyDescent="0.2">
      <c r="B766" s="6"/>
      <c r="F766" s="6"/>
    </row>
    <row r="767" spans="2:6" x14ac:dyDescent="0.2">
      <c r="B767" s="6"/>
      <c r="F767" s="6"/>
    </row>
    <row r="768" spans="2:6" x14ac:dyDescent="0.2">
      <c r="B768" s="6"/>
      <c r="F768" s="6"/>
    </row>
    <row r="769" spans="2:6" x14ac:dyDescent="0.2">
      <c r="B769" s="6"/>
      <c r="F769" s="6"/>
    </row>
    <row r="770" spans="2:6" x14ac:dyDescent="0.2">
      <c r="B770" s="6"/>
      <c r="F770" s="6"/>
    </row>
    <row r="771" spans="2:6" x14ac:dyDescent="0.2">
      <c r="B771" s="6"/>
      <c r="F771" s="6"/>
    </row>
    <row r="772" spans="2:6" x14ac:dyDescent="0.2">
      <c r="B772" s="6"/>
      <c r="F772" s="6"/>
    </row>
    <row r="773" spans="2:6" x14ac:dyDescent="0.2">
      <c r="B773" s="6"/>
      <c r="F773" s="6"/>
    </row>
    <row r="774" spans="2:6" x14ac:dyDescent="0.2">
      <c r="B774" s="6"/>
      <c r="F774" s="6"/>
    </row>
    <row r="775" spans="2:6" x14ac:dyDescent="0.2">
      <c r="B775" s="6"/>
      <c r="F775" s="6"/>
    </row>
    <row r="776" spans="2:6" x14ac:dyDescent="0.2">
      <c r="B776" s="6"/>
      <c r="F776" s="6"/>
    </row>
    <row r="777" spans="2:6" x14ac:dyDescent="0.2">
      <c r="B777" s="6"/>
      <c r="F777" s="6"/>
    </row>
    <row r="778" spans="2:6" x14ac:dyDescent="0.2">
      <c r="B778" s="6"/>
      <c r="F778" s="6"/>
    </row>
    <row r="779" spans="2:6" x14ac:dyDescent="0.2">
      <c r="B779" s="6"/>
      <c r="F779" s="6"/>
    </row>
    <row r="780" spans="2:6" x14ac:dyDescent="0.2">
      <c r="B780" s="6"/>
      <c r="F780" s="6"/>
    </row>
    <row r="781" spans="2:6" x14ac:dyDescent="0.2">
      <c r="B781" s="6"/>
      <c r="F781" s="6"/>
    </row>
    <row r="782" spans="2:6" x14ac:dyDescent="0.2">
      <c r="B782" s="6"/>
      <c r="F782" s="6"/>
    </row>
    <row r="783" spans="2:6" x14ac:dyDescent="0.2">
      <c r="B783" s="6"/>
      <c r="F783" s="6"/>
    </row>
    <row r="784" spans="2:6" x14ac:dyDescent="0.2">
      <c r="B784" s="6"/>
      <c r="F784" s="6"/>
    </row>
    <row r="785" spans="2:6" x14ac:dyDescent="0.2">
      <c r="B785" s="6"/>
      <c r="F785" s="6"/>
    </row>
    <row r="786" spans="2:6" x14ac:dyDescent="0.2">
      <c r="B786" s="6"/>
      <c r="F786" s="6"/>
    </row>
    <row r="787" spans="2:6" x14ac:dyDescent="0.2">
      <c r="B787" s="6"/>
      <c r="F787" s="6"/>
    </row>
    <row r="788" spans="2:6" x14ac:dyDescent="0.2">
      <c r="B788" s="6"/>
      <c r="F788" s="6"/>
    </row>
    <row r="789" spans="2:6" x14ac:dyDescent="0.2">
      <c r="B789" s="6"/>
      <c r="F789" s="6"/>
    </row>
    <row r="790" spans="2:6" x14ac:dyDescent="0.2">
      <c r="B790" s="6"/>
      <c r="F790" s="6"/>
    </row>
    <row r="791" spans="2:6" x14ac:dyDescent="0.2">
      <c r="B791" s="6"/>
      <c r="F791" s="6"/>
    </row>
    <row r="792" spans="2:6" x14ac:dyDescent="0.2">
      <c r="B792" s="6"/>
      <c r="F792" s="6"/>
    </row>
    <row r="793" spans="2:6" x14ac:dyDescent="0.2">
      <c r="B793" s="6"/>
      <c r="F793" s="6"/>
    </row>
    <row r="794" spans="2:6" x14ac:dyDescent="0.2">
      <c r="B794" s="6"/>
      <c r="F794" s="6"/>
    </row>
    <row r="795" spans="2:6" x14ac:dyDescent="0.2">
      <c r="B795" s="6"/>
      <c r="F795" s="6"/>
    </row>
    <row r="796" spans="2:6" x14ac:dyDescent="0.2">
      <c r="B796" s="6"/>
      <c r="F796" s="6"/>
    </row>
    <row r="797" spans="2:6" x14ac:dyDescent="0.2">
      <c r="B797" s="6"/>
      <c r="F797" s="6"/>
    </row>
    <row r="798" spans="2:6" x14ac:dyDescent="0.2">
      <c r="B798" s="6"/>
      <c r="F798" s="6"/>
    </row>
    <row r="799" spans="2:6" x14ac:dyDescent="0.2">
      <c r="B799" s="6"/>
      <c r="F799" s="6"/>
    </row>
    <row r="800" spans="2:6" x14ac:dyDescent="0.2">
      <c r="B800" s="6"/>
      <c r="F800" s="6"/>
    </row>
    <row r="801" spans="2:6" x14ac:dyDescent="0.2">
      <c r="B801" s="6"/>
      <c r="F801" s="6"/>
    </row>
    <row r="802" spans="2:6" x14ac:dyDescent="0.2">
      <c r="B802" s="6"/>
      <c r="F802" s="6"/>
    </row>
    <row r="803" spans="2:6" x14ac:dyDescent="0.2">
      <c r="B803" s="6"/>
      <c r="F803" s="6"/>
    </row>
    <row r="804" spans="2:6" x14ac:dyDescent="0.2">
      <c r="B804" s="6"/>
      <c r="F804" s="6"/>
    </row>
    <row r="805" spans="2:6" x14ac:dyDescent="0.2">
      <c r="B805" s="6"/>
      <c r="F805" s="6"/>
    </row>
    <row r="806" spans="2:6" x14ac:dyDescent="0.2">
      <c r="B806" s="6"/>
      <c r="F806" s="6"/>
    </row>
    <row r="807" spans="2:6" x14ac:dyDescent="0.2">
      <c r="B807" s="6"/>
      <c r="F807" s="6"/>
    </row>
    <row r="808" spans="2:6" x14ac:dyDescent="0.2">
      <c r="B808" s="6"/>
      <c r="F808" s="6"/>
    </row>
    <row r="809" spans="2:6" x14ac:dyDescent="0.2">
      <c r="B809" s="6"/>
      <c r="F809" s="6"/>
    </row>
    <row r="810" spans="2:6" x14ac:dyDescent="0.2">
      <c r="B810" s="6"/>
      <c r="F810" s="6"/>
    </row>
    <row r="811" spans="2:6" x14ac:dyDescent="0.2">
      <c r="B811" s="6"/>
      <c r="F811" s="6"/>
    </row>
    <row r="812" spans="2:6" x14ac:dyDescent="0.2">
      <c r="B812" s="6"/>
      <c r="F812" s="6"/>
    </row>
    <row r="813" spans="2:6" x14ac:dyDescent="0.2">
      <c r="B813" s="6"/>
      <c r="F813" s="6"/>
    </row>
    <row r="814" spans="2:6" x14ac:dyDescent="0.2">
      <c r="B814" s="6"/>
      <c r="F814" s="6"/>
    </row>
    <row r="815" spans="2:6" x14ac:dyDescent="0.2">
      <c r="B815" s="6"/>
      <c r="F815" s="6"/>
    </row>
    <row r="816" spans="2:6" x14ac:dyDescent="0.2">
      <c r="B816" s="6"/>
      <c r="F816" s="6"/>
    </row>
    <row r="817" spans="2:6" x14ac:dyDescent="0.2">
      <c r="B817" s="6"/>
      <c r="F817" s="6"/>
    </row>
    <row r="818" spans="2:6" x14ac:dyDescent="0.2">
      <c r="B818" s="6"/>
      <c r="F818" s="6"/>
    </row>
    <row r="819" spans="2:6" x14ac:dyDescent="0.2">
      <c r="B819" s="6"/>
      <c r="F819" s="6"/>
    </row>
    <row r="820" spans="2:6" x14ac:dyDescent="0.2">
      <c r="B820" s="6"/>
      <c r="F820" s="6"/>
    </row>
    <row r="821" spans="2:6" x14ac:dyDescent="0.2">
      <c r="B821" s="6"/>
      <c r="F821" s="6"/>
    </row>
    <row r="822" spans="2:6" x14ac:dyDescent="0.2">
      <c r="B822" s="6"/>
      <c r="F822" s="6"/>
    </row>
    <row r="823" spans="2:6" x14ac:dyDescent="0.2">
      <c r="B823" s="6"/>
      <c r="F823" s="6"/>
    </row>
    <row r="824" spans="2:6" x14ac:dyDescent="0.2">
      <c r="B824" s="6"/>
      <c r="F824" s="6"/>
    </row>
    <row r="825" spans="2:6" x14ac:dyDescent="0.2">
      <c r="B825" s="6"/>
      <c r="F825" s="6"/>
    </row>
    <row r="826" spans="2:6" x14ac:dyDescent="0.2">
      <c r="B826" s="6"/>
      <c r="F826" s="6"/>
    </row>
    <row r="827" spans="2:6" x14ac:dyDescent="0.2">
      <c r="B827" s="6"/>
      <c r="F827" s="6"/>
    </row>
    <row r="828" spans="2:6" x14ac:dyDescent="0.2">
      <c r="B828" s="6"/>
      <c r="F828" s="6"/>
    </row>
    <row r="829" spans="2:6" x14ac:dyDescent="0.2">
      <c r="B829" s="6"/>
      <c r="F829" s="6"/>
    </row>
    <row r="830" spans="2:6" x14ac:dyDescent="0.2">
      <c r="B830" s="6"/>
      <c r="F830" s="6"/>
    </row>
    <row r="831" spans="2:6" x14ac:dyDescent="0.2">
      <c r="B831" s="6"/>
      <c r="F831" s="6"/>
    </row>
    <row r="832" spans="2:6" x14ac:dyDescent="0.2">
      <c r="B832" s="6"/>
      <c r="F832" s="6"/>
    </row>
    <row r="833" spans="2:6" x14ac:dyDescent="0.2">
      <c r="B833" s="6"/>
      <c r="F833" s="6"/>
    </row>
    <row r="834" spans="2:6" x14ac:dyDescent="0.2">
      <c r="B834" s="6"/>
      <c r="F834" s="6"/>
    </row>
    <row r="835" spans="2:6" x14ac:dyDescent="0.2">
      <c r="B835" s="6"/>
      <c r="F835" s="6"/>
    </row>
    <row r="836" spans="2:6" x14ac:dyDescent="0.2">
      <c r="B836" s="6"/>
      <c r="F836" s="6"/>
    </row>
    <row r="837" spans="2:6" x14ac:dyDescent="0.2">
      <c r="B837" s="6"/>
      <c r="F837" s="6"/>
    </row>
    <row r="838" spans="2:6" x14ac:dyDescent="0.2">
      <c r="B838" s="6"/>
      <c r="F838" s="6"/>
    </row>
    <row r="839" spans="2:6" x14ac:dyDescent="0.2">
      <c r="B839" s="6"/>
      <c r="F839" s="6"/>
    </row>
    <row r="840" spans="2:6" x14ac:dyDescent="0.2">
      <c r="B840" s="6"/>
      <c r="F840" s="6"/>
    </row>
    <row r="841" spans="2:6" x14ac:dyDescent="0.2">
      <c r="B841" s="6"/>
      <c r="F841" s="6"/>
    </row>
    <row r="842" spans="2:6" x14ac:dyDescent="0.2">
      <c r="B842" s="6"/>
      <c r="F842" s="6"/>
    </row>
    <row r="843" spans="2:6" x14ac:dyDescent="0.2">
      <c r="B843" s="6"/>
      <c r="F843" s="6"/>
    </row>
    <row r="844" spans="2:6" x14ac:dyDescent="0.2">
      <c r="B844" s="6"/>
      <c r="F844" s="6"/>
    </row>
    <row r="845" spans="2:6" x14ac:dyDescent="0.2">
      <c r="B845" s="6"/>
      <c r="F845" s="6"/>
    </row>
    <row r="846" spans="2:6" x14ac:dyDescent="0.2">
      <c r="B846" s="6"/>
      <c r="F846" s="6"/>
    </row>
    <row r="847" spans="2:6" x14ac:dyDescent="0.2">
      <c r="B847" s="6"/>
      <c r="F847" s="6"/>
    </row>
    <row r="848" spans="2:6" x14ac:dyDescent="0.2">
      <c r="B848" s="6"/>
      <c r="F848" s="6"/>
    </row>
    <row r="849" spans="2:6" x14ac:dyDescent="0.2">
      <c r="B849" s="6"/>
      <c r="F849" s="6"/>
    </row>
    <row r="850" spans="2:6" x14ac:dyDescent="0.2">
      <c r="B850" s="6"/>
      <c r="F850" s="6"/>
    </row>
    <row r="851" spans="2:6" x14ac:dyDescent="0.2">
      <c r="B851" s="6"/>
      <c r="F851" s="6"/>
    </row>
    <row r="852" spans="2:6" x14ac:dyDescent="0.2">
      <c r="B852" s="6"/>
      <c r="F852" s="6"/>
    </row>
    <row r="853" spans="2:6" x14ac:dyDescent="0.2">
      <c r="B853" s="6"/>
      <c r="F853" s="6"/>
    </row>
    <row r="854" spans="2:6" x14ac:dyDescent="0.2">
      <c r="B854" s="6"/>
      <c r="F854" s="6"/>
    </row>
    <row r="855" spans="2:6" x14ac:dyDescent="0.2">
      <c r="B855" s="6"/>
      <c r="F855" s="6"/>
    </row>
    <row r="856" spans="2:6" x14ac:dyDescent="0.2">
      <c r="B856" s="6"/>
      <c r="F856" s="6"/>
    </row>
    <row r="857" spans="2:6" x14ac:dyDescent="0.2">
      <c r="B857" s="6"/>
      <c r="F857" s="6"/>
    </row>
    <row r="858" spans="2:6" x14ac:dyDescent="0.2">
      <c r="B858" s="6"/>
      <c r="F858" s="6"/>
    </row>
    <row r="859" spans="2:6" x14ac:dyDescent="0.2">
      <c r="B859" s="6"/>
      <c r="F859" s="6"/>
    </row>
    <row r="860" spans="2:6" x14ac:dyDescent="0.2">
      <c r="B860" s="6"/>
      <c r="F860" s="6"/>
    </row>
    <row r="861" spans="2:6" x14ac:dyDescent="0.2">
      <c r="B861" s="6"/>
      <c r="F861" s="6"/>
    </row>
    <row r="862" spans="2:6" x14ac:dyDescent="0.2">
      <c r="B862" s="6"/>
      <c r="F862" s="6"/>
    </row>
    <row r="863" spans="2:6" x14ac:dyDescent="0.2">
      <c r="B863" s="6"/>
      <c r="F863" s="6"/>
    </row>
    <row r="864" spans="2:6" x14ac:dyDescent="0.2">
      <c r="B864" s="6"/>
      <c r="F864" s="6"/>
    </row>
    <row r="865" spans="2:6" x14ac:dyDescent="0.2">
      <c r="B865" s="6"/>
      <c r="F865" s="6"/>
    </row>
    <row r="866" spans="2:6" x14ac:dyDescent="0.2">
      <c r="B866" s="6"/>
      <c r="F866" s="6"/>
    </row>
    <row r="867" spans="2:6" x14ac:dyDescent="0.2">
      <c r="B867" s="6"/>
      <c r="F867" s="6"/>
    </row>
    <row r="868" spans="2:6" x14ac:dyDescent="0.2">
      <c r="B868" s="6"/>
      <c r="F868" s="6"/>
    </row>
    <row r="869" spans="2:6" x14ac:dyDescent="0.2">
      <c r="B869" s="6"/>
      <c r="F869" s="6"/>
    </row>
    <row r="870" spans="2:6" x14ac:dyDescent="0.2">
      <c r="B870" s="6"/>
      <c r="F870" s="6"/>
    </row>
    <row r="871" spans="2:6" x14ac:dyDescent="0.2">
      <c r="B871" s="6"/>
      <c r="F871" s="6"/>
    </row>
    <row r="872" spans="2:6" x14ac:dyDescent="0.2">
      <c r="B872" s="6"/>
      <c r="F872" s="6"/>
    </row>
    <row r="873" spans="2:6" x14ac:dyDescent="0.2">
      <c r="B873" s="6"/>
      <c r="F873" s="6"/>
    </row>
    <row r="874" spans="2:6" x14ac:dyDescent="0.2">
      <c r="B874" s="6"/>
      <c r="F874" s="6"/>
    </row>
    <row r="875" spans="2:6" x14ac:dyDescent="0.2">
      <c r="B875" s="6"/>
      <c r="F875" s="6"/>
    </row>
    <row r="876" spans="2:6" x14ac:dyDescent="0.2">
      <c r="B876" s="6"/>
      <c r="F876" s="6"/>
    </row>
    <row r="877" spans="2:6" x14ac:dyDescent="0.2">
      <c r="B877" s="6"/>
      <c r="F877" s="6"/>
    </row>
  </sheetData>
  <phoneticPr fontId="7" type="noConversion"/>
  <hyperlinks>
    <hyperlink ref="P11" r:id="rId1" display="http://www.bav-astro.de/sfs/BAVM_link.php?BAVMnr=102" xr:uid="{00000000-0004-0000-0100-000000000000}"/>
    <hyperlink ref="P12" r:id="rId2" display="http://www.bav-astro.de/sfs/BAVM_link.php?BAVMnr=102" xr:uid="{00000000-0004-0000-0100-000001000000}"/>
    <hyperlink ref="P13" r:id="rId3" display="http://www.bav-astro.de/sfs/BAVM_link.php?BAVMnr=102" xr:uid="{00000000-0004-0000-0100-000002000000}"/>
    <hyperlink ref="P14" r:id="rId4" display="http://www.bav-astro.de/sfs/BAVM_link.php?BAVMnr=117" xr:uid="{00000000-0004-0000-0100-000003000000}"/>
    <hyperlink ref="P15" r:id="rId5" display="http://www.bav-astro.de/sfs/BAVM_link.php?BAVMnr=117" xr:uid="{00000000-0004-0000-0100-000004000000}"/>
    <hyperlink ref="P18" r:id="rId6" display="http://www.konkoly.hu/cgi-bin/IBVS?5378" xr:uid="{00000000-0004-0000-0100-000005000000}"/>
    <hyperlink ref="P19" r:id="rId7" display="http://www.konkoly.hu/cgi-bin/IBVS?5493" xr:uid="{00000000-0004-0000-0100-000006000000}"/>
    <hyperlink ref="P20" r:id="rId8" display="http://www.bav-astro.de/sfs/BAVM_link.php?BAVMnr=173" xr:uid="{00000000-0004-0000-0100-000007000000}"/>
    <hyperlink ref="P21" r:id="rId9" display="http://www.bav-astro.de/sfs/BAVM_link.php?BAVMnr=178" xr:uid="{00000000-0004-0000-0100-000008000000}"/>
    <hyperlink ref="P22" r:id="rId10" display="http://www.bav-astro.de/sfs/BAVM_link.php?BAVMnr=186" xr:uid="{00000000-0004-0000-0100-000009000000}"/>
    <hyperlink ref="P23" r:id="rId11" display="http://www.bav-astro.de/sfs/BAVM_link.php?BAVMnr=186" xr:uid="{00000000-0004-0000-0100-00000A000000}"/>
    <hyperlink ref="P36" r:id="rId12" display="http://vsolj.cetus-net.org/no46.pdf" xr:uid="{00000000-0004-0000-0100-00000B000000}"/>
    <hyperlink ref="P24" r:id="rId13" display="http://www.konkoly.hu/cgi-bin/IBVS?5929" xr:uid="{00000000-0004-0000-0100-00000C000000}"/>
    <hyperlink ref="P25" r:id="rId14" display="http://www.konkoly.hu/cgi-bin/IBVS?5992" xr:uid="{00000000-0004-0000-0100-00000D000000}"/>
    <hyperlink ref="P26" r:id="rId15" display="http://www.bav-astro.de/sfs/BAVM_link.php?BAVMnr=220" xr:uid="{00000000-0004-0000-0100-00000E000000}"/>
    <hyperlink ref="P27" r:id="rId16" display="http://www.bav-astro.de/sfs/BAVM_link.php?BAVMnr=220" xr:uid="{00000000-0004-0000-0100-00000F000000}"/>
    <hyperlink ref="P37" r:id="rId17" display="http://www.bav-astro.de/sfs/BAVM_link.php?BAVMnr=225" xr:uid="{00000000-0004-0000-0100-000010000000}"/>
    <hyperlink ref="P28" r:id="rId18" display="http://www.konkoly.hu/cgi-bin/IBVS?6029" xr:uid="{00000000-0004-0000-0100-000011000000}"/>
    <hyperlink ref="P29" r:id="rId19" display="http://www.konkoly.hu/cgi-bin/IBVS?6042" xr:uid="{00000000-0004-0000-0100-000012000000}"/>
  </hyperlinks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52"/>
  <sheetViews>
    <sheetView workbookViewId="0">
      <selection activeCell="R17" sqref="R17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9" ht="20.25" x14ac:dyDescent="0.3">
      <c r="A1" s="1" t="s">
        <v>29</v>
      </c>
      <c r="C1" t="s">
        <v>30</v>
      </c>
    </row>
    <row r="2" spans="1:19" x14ac:dyDescent="0.2">
      <c r="A2" t="s">
        <v>25</v>
      </c>
      <c r="B2" t="s">
        <v>31</v>
      </c>
      <c r="C2" s="29" t="s">
        <v>44</v>
      </c>
    </row>
    <row r="4" spans="1:19" x14ac:dyDescent="0.2">
      <c r="A4" s="8" t="s">
        <v>0</v>
      </c>
      <c r="C4" s="11">
        <v>33294.42</v>
      </c>
      <c r="D4" s="12">
        <v>0.52553559679999995</v>
      </c>
    </row>
    <row r="6" spans="1:19" x14ac:dyDescent="0.2">
      <c r="A6" s="8" t="s">
        <v>1</v>
      </c>
    </row>
    <row r="7" spans="1:19" x14ac:dyDescent="0.2">
      <c r="A7" t="s">
        <v>2</v>
      </c>
      <c r="C7">
        <f>+C4</f>
        <v>33294.42</v>
      </c>
    </row>
    <row r="8" spans="1:19" x14ac:dyDescent="0.2">
      <c r="A8" t="s">
        <v>3</v>
      </c>
      <c r="C8">
        <f>+D4</f>
        <v>0.52553559679999995</v>
      </c>
    </row>
    <row r="10" spans="1:19" ht="13.5" thickBot="1" x14ac:dyDescent="0.25">
      <c r="C10" s="7" t="s">
        <v>20</v>
      </c>
      <c r="D10" s="7" t="s">
        <v>21</v>
      </c>
    </row>
    <row r="11" spans="1:19" x14ac:dyDescent="0.2">
      <c r="A11" t="s">
        <v>16</v>
      </c>
      <c r="C11">
        <f>INTERCEPT(G21:G999,$F21:$F999)</f>
        <v>-1.8443351366428384E-3</v>
      </c>
      <c r="D11" s="6"/>
    </row>
    <row r="12" spans="1:19" x14ac:dyDescent="0.2">
      <c r="A12" t="s">
        <v>17</v>
      </c>
      <c r="C12">
        <f>SLOPE(G21:G999,$F21:$F999)</f>
        <v>-3.0072784669952091E-6</v>
      </c>
      <c r="D12" s="6"/>
    </row>
    <row r="13" spans="1:19" x14ac:dyDescent="0.2">
      <c r="A13" t="s">
        <v>19</v>
      </c>
      <c r="C13" s="6" t="s">
        <v>14</v>
      </c>
      <c r="D13" s="6"/>
    </row>
    <row r="14" spans="1:19" x14ac:dyDescent="0.2">
      <c r="A14" t="s">
        <v>24</v>
      </c>
    </row>
    <row r="15" spans="1:19" x14ac:dyDescent="0.2">
      <c r="A15" s="3" t="s">
        <v>18</v>
      </c>
      <c r="C15" s="18">
        <v>52597.762999999999</v>
      </c>
      <c r="D15" s="17"/>
      <c r="Q15" t="s">
        <v>24</v>
      </c>
      <c r="R15">
        <f>SUM(R21:R268)</f>
        <v>1.33841983583445E-2</v>
      </c>
      <c r="S15">
        <f>SUM(S21:S268)</f>
        <v>0</v>
      </c>
    </row>
    <row r="16" spans="1:19" x14ac:dyDescent="0.2">
      <c r="A16" s="8" t="s">
        <v>4</v>
      </c>
      <c r="C16">
        <f>+C8+C12</f>
        <v>0.52553258952153292</v>
      </c>
      <c r="Q16" t="s">
        <v>47</v>
      </c>
      <c r="R16">
        <f>COUNT(R21:R430)</f>
        <v>10</v>
      </c>
      <c r="S16">
        <f>COUNT(S21:S430)</f>
        <v>0</v>
      </c>
    </row>
    <row r="17" spans="1:19" ht="13.5" thickBot="1" x14ac:dyDescent="0.25">
      <c r="Q17" t="s">
        <v>48</v>
      </c>
      <c r="R17">
        <f>SQRT(R15/(R16-1))</f>
        <v>3.8563365399393847E-2</v>
      </c>
      <c r="S17">
        <f>SQRT(S15/(S16-1))</f>
        <v>0</v>
      </c>
    </row>
    <row r="18" spans="1:19" x14ac:dyDescent="0.2">
      <c r="A18" s="8" t="s">
        <v>5</v>
      </c>
      <c r="C18" s="4">
        <f>+C15</f>
        <v>52597.762999999999</v>
      </c>
      <c r="D18" s="5">
        <f>+C16</f>
        <v>0.52553258952153292</v>
      </c>
    </row>
    <row r="19" spans="1:19" ht="13.5" thickTop="1" x14ac:dyDescent="0.2">
      <c r="C19">
        <f>COUNT(C21:C2191)</f>
        <v>11</v>
      </c>
    </row>
    <row r="20" spans="1:19" ht="1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42</v>
      </c>
      <c r="J20" s="10" t="s">
        <v>41</v>
      </c>
      <c r="K20" s="10" t="s">
        <v>40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9" t="s">
        <v>49</v>
      </c>
    </row>
    <row r="21" spans="1:19" x14ac:dyDescent="0.2">
      <c r="A21" s="21" t="s">
        <v>12</v>
      </c>
      <c r="C21" s="17">
        <v>33294.42</v>
      </c>
      <c r="D21" s="13"/>
      <c r="E21">
        <f t="shared" ref="E21:E31" si="0">+(C21-C$7)/C$8</f>
        <v>0</v>
      </c>
      <c r="F21">
        <f t="shared" ref="F21:F31" si="1">ROUND(2*E21,0)/2</f>
        <v>0</v>
      </c>
      <c r="G21">
        <f t="shared" ref="G21:G30" si="2">+C21-(C$7+F21*C$8)</f>
        <v>0</v>
      </c>
      <c r="H21">
        <f>+G21</f>
        <v>0</v>
      </c>
      <c r="O21">
        <f t="shared" ref="O21:O31" si="3">+C$11+C$12*$F21</f>
        <v>-1.8443351366428384E-3</v>
      </c>
      <c r="Q21" s="2">
        <f t="shared" ref="Q21:Q31" si="4">+C21-15018.5</f>
        <v>18275.919999999998</v>
      </c>
    </row>
    <row r="22" spans="1:19" x14ac:dyDescent="0.2">
      <c r="A22" s="22" t="s">
        <v>32</v>
      </c>
      <c r="B22" s="15"/>
      <c r="C22" s="18">
        <v>50442.542999999998</v>
      </c>
      <c r="D22" s="15">
        <v>5.4000000000000003E-3</v>
      </c>
      <c r="E22">
        <f t="shared" si="0"/>
        <v>32629.803013183828</v>
      </c>
      <c r="F22">
        <f t="shared" si="1"/>
        <v>32630</v>
      </c>
      <c r="G22">
        <f t="shared" si="2"/>
        <v>-0.10352358400268713</v>
      </c>
      <c r="I22">
        <f>+G22</f>
        <v>-0.10352358400268713</v>
      </c>
      <c r="O22">
        <f t="shared" si="3"/>
        <v>-9.9971831514696505E-2</v>
      </c>
      <c r="Q22" s="2">
        <f t="shared" si="4"/>
        <v>35424.042999999998</v>
      </c>
      <c r="R22">
        <f t="shared" ref="R22:R31" si="5">+(O22-G22)^2</f>
        <v>1.2614945735947597E-5</v>
      </c>
    </row>
    <row r="23" spans="1:19" x14ac:dyDescent="0.2">
      <c r="A23" s="22" t="s">
        <v>32</v>
      </c>
      <c r="B23" s="15"/>
      <c r="C23" s="18">
        <v>50443.589</v>
      </c>
      <c r="D23" s="15">
        <v>1.6999999999999999E-3</v>
      </c>
      <c r="E23">
        <f t="shared" si="0"/>
        <v>32631.793363611792</v>
      </c>
      <c r="F23">
        <f t="shared" si="1"/>
        <v>32632</v>
      </c>
      <c r="G23">
        <f t="shared" si="2"/>
        <v>-0.10859477759368019</v>
      </c>
      <c r="I23">
        <f>+G23</f>
        <v>-0.10859477759368019</v>
      </c>
      <c r="O23">
        <f t="shared" si="3"/>
        <v>-9.9977846071630502E-2</v>
      </c>
      <c r="Q23" s="2">
        <f t="shared" si="4"/>
        <v>35425.089</v>
      </c>
      <c r="R23">
        <f t="shared" si="5"/>
        <v>7.4251508855693575E-5</v>
      </c>
    </row>
    <row r="24" spans="1:19" x14ac:dyDescent="0.2">
      <c r="A24" s="22" t="s">
        <v>32</v>
      </c>
      <c r="B24" s="15" t="s">
        <v>37</v>
      </c>
      <c r="C24" s="18">
        <v>50446.483399999997</v>
      </c>
      <c r="D24" s="15">
        <v>2.8999999999999998E-3</v>
      </c>
      <c r="E24">
        <f t="shared" si="0"/>
        <v>32637.300887778798</v>
      </c>
      <c r="F24">
        <f t="shared" si="1"/>
        <v>32637.5</v>
      </c>
      <c r="G24">
        <f t="shared" si="2"/>
        <v>-0.1046405599990976</v>
      </c>
      <c r="I24">
        <f>+G24</f>
        <v>-0.1046405599990976</v>
      </c>
      <c r="O24">
        <f t="shared" si="3"/>
        <v>-9.9994386103198982E-2</v>
      </c>
      <c r="Q24" s="2">
        <f t="shared" si="4"/>
        <v>35427.983399999997</v>
      </c>
      <c r="R24">
        <f t="shared" si="5"/>
        <v>2.1586931870929786E-5</v>
      </c>
    </row>
    <row r="25" spans="1:19" x14ac:dyDescent="0.2">
      <c r="A25" s="23" t="s">
        <v>33</v>
      </c>
      <c r="B25" s="15"/>
      <c r="C25" s="19">
        <v>50841.428</v>
      </c>
      <c r="D25" s="16">
        <v>6.4000000000000003E-3</v>
      </c>
      <c r="E25">
        <f t="shared" si="0"/>
        <v>33388.809638860228</v>
      </c>
      <c r="F25">
        <f t="shared" si="1"/>
        <v>33389</v>
      </c>
      <c r="G25">
        <f t="shared" si="2"/>
        <v>-0.10004155519709457</v>
      </c>
      <c r="I25">
        <f>+G25</f>
        <v>-0.10004155519709457</v>
      </c>
      <c r="O25">
        <f t="shared" si="3"/>
        <v>-0.10225435587114587</v>
      </c>
      <c r="Q25" s="2">
        <f t="shared" si="4"/>
        <v>35822.928</v>
      </c>
      <c r="R25">
        <f t="shared" si="5"/>
        <v>4.8964868230818952E-6</v>
      </c>
    </row>
    <row r="26" spans="1:19" x14ac:dyDescent="0.2">
      <c r="A26" s="23" t="s">
        <v>33</v>
      </c>
      <c r="B26" s="16" t="s">
        <v>37</v>
      </c>
      <c r="C26" s="19">
        <v>50848.5118</v>
      </c>
      <c r="D26" s="16">
        <v>8.0000000000000004E-4</v>
      </c>
      <c r="E26">
        <f t="shared" si="0"/>
        <v>33402.288839970744</v>
      </c>
      <c r="F26">
        <f t="shared" si="1"/>
        <v>33402.5</v>
      </c>
      <c r="G26">
        <f t="shared" si="2"/>
        <v>-0.11097211199376034</v>
      </c>
      <c r="I26">
        <f>+G26</f>
        <v>-0.11097211199376034</v>
      </c>
      <c r="O26">
        <f t="shared" si="3"/>
        <v>-0.10229495413045031</v>
      </c>
      <c r="Q26" s="2">
        <f t="shared" si="4"/>
        <v>35830.0118</v>
      </c>
      <c r="R26">
        <f t="shared" si="5"/>
        <v>7.529306858480301E-5</v>
      </c>
    </row>
    <row r="27" spans="1:19" x14ac:dyDescent="0.2">
      <c r="A27" s="21" t="s">
        <v>34</v>
      </c>
      <c r="C27" s="17">
        <v>50854.567999999999</v>
      </c>
      <c r="D27">
        <v>3.0000000000000001E-3</v>
      </c>
      <c r="E27">
        <f t="shared" si="0"/>
        <v>33413.812702553747</v>
      </c>
      <c r="F27">
        <f t="shared" si="1"/>
        <v>33414</v>
      </c>
      <c r="G27">
        <f t="shared" si="2"/>
        <v>-9.8431475198594853E-2</v>
      </c>
      <c r="J27">
        <f>+G27</f>
        <v>-9.8431475198594853E-2</v>
      </c>
      <c r="O27">
        <f t="shared" si="3"/>
        <v>-0.10232953783282075</v>
      </c>
      <c r="Q27" s="2">
        <f t="shared" si="4"/>
        <v>35836.067999999999</v>
      </c>
      <c r="R27">
        <f t="shared" si="5"/>
        <v>1.5194892300348177E-5</v>
      </c>
    </row>
    <row r="28" spans="1:19" x14ac:dyDescent="0.2">
      <c r="A28" s="21" t="s">
        <v>34</v>
      </c>
      <c r="C28" s="17">
        <v>50860.347900000001</v>
      </c>
      <c r="D28">
        <v>6.9999999999999999E-4</v>
      </c>
      <c r="E28">
        <f t="shared" si="0"/>
        <v>33424.810815783741</v>
      </c>
      <c r="F28">
        <f t="shared" si="1"/>
        <v>33425</v>
      </c>
      <c r="G28">
        <f t="shared" si="2"/>
        <v>-9.9423039995599538E-2</v>
      </c>
      <c r="J28">
        <f>+G28</f>
        <v>-9.9423039995599538E-2</v>
      </c>
      <c r="O28">
        <f t="shared" si="3"/>
        <v>-0.1023626178959577</v>
      </c>
      <c r="Q28" s="2">
        <f t="shared" si="4"/>
        <v>35841.847900000001</v>
      </c>
      <c r="R28">
        <f t="shared" si="5"/>
        <v>8.6411182322740984E-6</v>
      </c>
    </row>
    <row r="29" spans="1:19" x14ac:dyDescent="0.2">
      <c r="A29" s="24" t="s">
        <v>35</v>
      </c>
      <c r="C29" s="20">
        <v>52597.762999999999</v>
      </c>
      <c r="D29" s="14">
        <v>4.0000000000000002E-4</v>
      </c>
      <c r="E29">
        <f t="shared" si="0"/>
        <v>36730.800192296323</v>
      </c>
      <c r="F29">
        <f t="shared" si="1"/>
        <v>36731</v>
      </c>
      <c r="G29">
        <f t="shared" si="2"/>
        <v>-0.1050060607958585</v>
      </c>
      <c r="N29">
        <f>+G29</f>
        <v>-0.1050060607958585</v>
      </c>
      <c r="O29">
        <f t="shared" si="3"/>
        <v>-0.11230468050784387</v>
      </c>
      <c r="Q29" s="2">
        <f t="shared" si="4"/>
        <v>37579.262999999999</v>
      </c>
      <c r="R29">
        <f t="shared" si="5"/>
        <v>5.3269849700181344E-5</v>
      </c>
    </row>
    <row r="30" spans="1:19" x14ac:dyDescent="0.2">
      <c r="A30" s="23" t="s">
        <v>38</v>
      </c>
      <c r="B30" s="15" t="s">
        <v>39</v>
      </c>
      <c r="C30" s="18">
        <v>52597.762999999999</v>
      </c>
      <c r="D30" s="15">
        <v>4.0000000000000002E-4</v>
      </c>
      <c r="E30">
        <f t="shared" si="0"/>
        <v>36730.800192296323</v>
      </c>
      <c r="F30">
        <f t="shared" si="1"/>
        <v>36731</v>
      </c>
      <c r="G30">
        <f t="shared" si="2"/>
        <v>-0.1050060607958585</v>
      </c>
      <c r="I30">
        <f>+G30</f>
        <v>-0.1050060607958585</v>
      </c>
      <c r="O30">
        <f t="shared" si="3"/>
        <v>-0.11230468050784387</v>
      </c>
      <c r="Q30" s="2">
        <f t="shared" si="4"/>
        <v>37579.262999999999</v>
      </c>
      <c r="R30">
        <f t="shared" si="5"/>
        <v>5.3269849700181344E-5</v>
      </c>
    </row>
    <row r="31" spans="1:19" x14ac:dyDescent="0.2">
      <c r="A31" s="25" t="s">
        <v>36</v>
      </c>
      <c r="C31" s="26">
        <v>52947.031300000002</v>
      </c>
      <c r="D31">
        <v>1E-4</v>
      </c>
      <c r="E31">
        <f t="shared" si="0"/>
        <v>37395.395135296771</v>
      </c>
      <c r="F31">
        <f t="shared" si="1"/>
        <v>37395.5</v>
      </c>
      <c r="K31" s="27">
        <v>-5.5110134395363275E-2</v>
      </c>
      <c r="O31">
        <f t="shared" si="3"/>
        <v>-0.11430301704916218</v>
      </c>
      <c r="Q31" s="2">
        <f t="shared" si="4"/>
        <v>37928.531300000002</v>
      </c>
      <c r="R31">
        <f t="shared" si="5"/>
        <v>1.306517970654106E-2</v>
      </c>
    </row>
    <row r="32" spans="1:19" x14ac:dyDescent="0.2">
      <c r="A32" s="21"/>
      <c r="C32" s="17"/>
      <c r="Q32" s="2"/>
    </row>
    <row r="33" spans="1:17" x14ac:dyDescent="0.2">
      <c r="A33" s="21"/>
      <c r="Q33" s="2"/>
    </row>
    <row r="34" spans="1:17" x14ac:dyDescent="0.2">
      <c r="A34" s="21"/>
      <c r="Q34" s="2"/>
    </row>
    <row r="35" spans="1:17" x14ac:dyDescent="0.2">
      <c r="A35" s="21"/>
      <c r="Q35" s="2"/>
    </row>
    <row r="36" spans="1:17" x14ac:dyDescent="0.2">
      <c r="Q36" s="2"/>
    </row>
    <row r="37" spans="1:17" x14ac:dyDescent="0.2">
      <c r="D37" s="6"/>
    </row>
    <row r="38" spans="1:17" x14ac:dyDescent="0.2">
      <c r="D38" s="6"/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  <row r="46" spans="1:17" x14ac:dyDescent="0.2">
      <c r="D46" s="6"/>
    </row>
    <row r="47" spans="1:17" x14ac:dyDescent="0.2">
      <c r="D47" s="6"/>
    </row>
    <row r="48" spans="1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52"/>
  <sheetViews>
    <sheetView workbookViewId="0">
      <selection activeCell="R21" sqref="R21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 x14ac:dyDescent="0.3">
      <c r="A1" s="1" t="s">
        <v>29</v>
      </c>
      <c r="C1" t="s">
        <v>30</v>
      </c>
    </row>
    <row r="2" spans="1:18" x14ac:dyDescent="0.2">
      <c r="A2" t="s">
        <v>25</v>
      </c>
      <c r="B2" t="s">
        <v>31</v>
      </c>
    </row>
    <row r="4" spans="1:18" x14ac:dyDescent="0.2">
      <c r="A4" s="8" t="s">
        <v>0</v>
      </c>
      <c r="C4" s="11">
        <v>33294.42</v>
      </c>
      <c r="D4" s="12">
        <v>0.52553559679999995</v>
      </c>
    </row>
    <row r="6" spans="1:18" x14ac:dyDescent="0.2">
      <c r="A6" s="8" t="s">
        <v>1</v>
      </c>
    </row>
    <row r="7" spans="1:18" x14ac:dyDescent="0.2">
      <c r="A7" t="s">
        <v>2</v>
      </c>
      <c r="C7">
        <f>+C4</f>
        <v>33294.42</v>
      </c>
    </row>
    <row r="8" spans="1:18" x14ac:dyDescent="0.2">
      <c r="A8" t="s">
        <v>3</v>
      </c>
      <c r="C8">
        <v>0.52517999999999998</v>
      </c>
      <c r="D8" s="28" t="s">
        <v>43</v>
      </c>
    </row>
    <row r="10" spans="1:18" ht="13.5" thickBot="1" x14ac:dyDescent="0.25">
      <c r="C10" s="7" t="s">
        <v>20</v>
      </c>
      <c r="D10" s="7" t="s">
        <v>21</v>
      </c>
    </row>
    <row r="11" spans="1:18" x14ac:dyDescent="0.2">
      <c r="A11" t="s">
        <v>16</v>
      </c>
      <c r="C11">
        <f>INTERCEPT(G21:G999,$F21:$F999)</f>
        <v>-1.2524630382764574</v>
      </c>
      <c r="D11" s="6"/>
    </row>
    <row r="12" spans="1:18" x14ac:dyDescent="0.2">
      <c r="A12" t="s">
        <v>17</v>
      </c>
      <c r="C12">
        <f>SLOPE(G21:G999,$F21:$F999)</f>
        <v>3.6467431998607685E-5</v>
      </c>
      <c r="D12" s="6"/>
    </row>
    <row r="13" spans="1:18" x14ac:dyDescent="0.2">
      <c r="A13" t="s">
        <v>19</v>
      </c>
      <c r="C13" s="6" t="s">
        <v>14</v>
      </c>
      <c r="D13" s="6"/>
    </row>
    <row r="14" spans="1:18" x14ac:dyDescent="0.2">
      <c r="A14" t="s">
        <v>24</v>
      </c>
    </row>
    <row r="15" spans="1:18" x14ac:dyDescent="0.2">
      <c r="A15" s="3" t="s">
        <v>18</v>
      </c>
      <c r="C15" s="31">
        <v>52947.031300000002</v>
      </c>
      <c r="D15" s="17"/>
      <c r="Q15" t="s">
        <v>24</v>
      </c>
      <c r="R15">
        <f>SUM(R21:R268)</f>
        <v>5.0237873127197228E-4</v>
      </c>
    </row>
    <row r="16" spans="1:18" x14ac:dyDescent="0.2">
      <c r="A16" s="8" t="s">
        <v>4</v>
      </c>
      <c r="C16">
        <f>+C8+C12</f>
        <v>0.52521646743199857</v>
      </c>
      <c r="Q16" t="s">
        <v>47</v>
      </c>
      <c r="R16">
        <f>COUNT(R21:R430)</f>
        <v>10</v>
      </c>
    </row>
    <row r="17" spans="1:18" ht="13.5" thickBot="1" x14ac:dyDescent="0.25">
      <c r="Q17" t="s">
        <v>48</v>
      </c>
      <c r="R17">
        <f>SQRT(R15/(R16-1))</f>
        <v>7.4712689036213345E-3</v>
      </c>
    </row>
    <row r="18" spans="1:18" ht="14.25" thickTop="1" thickBot="1" x14ac:dyDescent="0.25">
      <c r="A18" s="8" t="s">
        <v>5</v>
      </c>
      <c r="C18" s="4">
        <f>+C15</f>
        <v>52947.031300000002</v>
      </c>
      <c r="D18" s="5">
        <f>+C16</f>
        <v>0.52521646743199857</v>
      </c>
    </row>
    <row r="19" spans="1:18" ht="13.5" thickTop="1" x14ac:dyDescent="0.2">
      <c r="C19">
        <f>COUNT(C21:C2191)</f>
        <v>11</v>
      </c>
    </row>
    <row r="20" spans="1:18" ht="1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42</v>
      </c>
      <c r="J20" s="10" t="s">
        <v>41</v>
      </c>
      <c r="K20" s="10" t="s">
        <v>40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9" t="s">
        <v>49</v>
      </c>
    </row>
    <row r="21" spans="1:18" x14ac:dyDescent="0.2">
      <c r="A21" s="21" t="s">
        <v>12</v>
      </c>
      <c r="C21" s="17">
        <v>33294.42</v>
      </c>
      <c r="D21" s="13"/>
      <c r="E21">
        <f t="shared" ref="E21:E31" si="0">+(C21-C$7)/C$8</f>
        <v>0</v>
      </c>
      <c r="F21">
        <f t="shared" ref="F21:F31" si="1">ROUND(2*E21,0)/2</f>
        <v>0</v>
      </c>
      <c r="H21">
        <v>0</v>
      </c>
      <c r="O21">
        <f t="shared" ref="O21:O31" si="2">+C$11+C$12*$F21</f>
        <v>-1.2524630382764574</v>
      </c>
      <c r="Q21" s="2">
        <f t="shared" ref="Q21:Q31" si="3">+C21-15018.5</f>
        <v>18275.919999999998</v>
      </c>
    </row>
    <row r="22" spans="1:18" x14ac:dyDescent="0.2">
      <c r="A22" s="22" t="s">
        <v>32</v>
      </c>
      <c r="B22" s="15"/>
      <c r="C22" s="18">
        <v>50442.542999999998</v>
      </c>
      <c r="D22" s="15">
        <v>5.4000000000000003E-3</v>
      </c>
      <c r="E22">
        <f t="shared" si="0"/>
        <v>32651.896492631098</v>
      </c>
      <c r="F22">
        <f t="shared" si="1"/>
        <v>32652</v>
      </c>
      <c r="G22">
        <f t="shared" ref="G22:G31" si="4">+C22-(C$7+F22*C$8)</f>
        <v>-5.4360000001906883E-2</v>
      </c>
      <c r="I22">
        <f>+G22</f>
        <v>-5.4360000001906883E-2</v>
      </c>
      <c r="O22">
        <f t="shared" si="2"/>
        <v>-6.1728448657919266E-2</v>
      </c>
      <c r="Q22" s="2">
        <f t="shared" si="3"/>
        <v>35424.042999999998</v>
      </c>
      <c r="R22">
        <f t="shared" ref="R22:R31" si="5">+(O22-G22)^2</f>
        <v>5.4294035596290691E-5</v>
      </c>
    </row>
    <row r="23" spans="1:18" x14ac:dyDescent="0.2">
      <c r="A23" s="22" t="s">
        <v>32</v>
      </c>
      <c r="B23" s="15"/>
      <c r="C23" s="18">
        <v>50443.589</v>
      </c>
      <c r="D23" s="15">
        <v>1.6999999999999999E-3</v>
      </c>
      <c r="E23">
        <f t="shared" si="0"/>
        <v>32653.88819071557</v>
      </c>
      <c r="F23">
        <f t="shared" si="1"/>
        <v>32654</v>
      </c>
      <c r="G23">
        <f t="shared" si="4"/>
        <v>-5.8719999993627425E-2</v>
      </c>
      <c r="I23">
        <f>+G23</f>
        <v>-5.8719999993627425E-2</v>
      </c>
      <c r="O23">
        <f t="shared" si="2"/>
        <v>-6.165551379392209E-2</v>
      </c>
      <c r="Q23" s="2">
        <f t="shared" si="3"/>
        <v>35425.089</v>
      </c>
      <c r="R23">
        <f t="shared" si="5"/>
        <v>8.6172412717204241E-6</v>
      </c>
    </row>
    <row r="24" spans="1:18" x14ac:dyDescent="0.2">
      <c r="A24" s="22" t="s">
        <v>32</v>
      </c>
      <c r="B24" s="15" t="s">
        <v>37</v>
      </c>
      <c r="C24" s="18">
        <v>50446.483399999997</v>
      </c>
      <c r="D24" s="15">
        <v>2.8999999999999998E-3</v>
      </c>
      <c r="E24">
        <f t="shared" si="0"/>
        <v>32659.399444000152</v>
      </c>
      <c r="F24">
        <f t="shared" si="1"/>
        <v>32659.5</v>
      </c>
      <c r="G24">
        <f t="shared" si="4"/>
        <v>-5.281000000104541E-2</v>
      </c>
      <c r="I24">
        <f>+G24</f>
        <v>-5.281000000104541E-2</v>
      </c>
      <c r="O24">
        <f t="shared" si="2"/>
        <v>-6.1454942917929856E-2</v>
      </c>
      <c r="Q24" s="2">
        <f t="shared" si="3"/>
        <v>35427.983399999997</v>
      </c>
      <c r="R24">
        <f t="shared" si="5"/>
        <v>7.4735038036190552E-5</v>
      </c>
    </row>
    <row r="25" spans="1:18" x14ac:dyDescent="0.2">
      <c r="A25" s="23" t="s">
        <v>33</v>
      </c>
      <c r="B25" s="15"/>
      <c r="C25" s="19">
        <v>50841.428</v>
      </c>
      <c r="D25" s="16">
        <v>6.4000000000000003E-3</v>
      </c>
      <c r="E25">
        <f t="shared" si="0"/>
        <v>33411.417037967942</v>
      </c>
      <c r="F25">
        <f t="shared" si="1"/>
        <v>33411.5</v>
      </c>
      <c r="G25">
        <f t="shared" si="4"/>
        <v>-4.3569999994360842E-2</v>
      </c>
      <c r="I25">
        <f>+G25</f>
        <v>-4.3569999994360842E-2</v>
      </c>
      <c r="O25">
        <f t="shared" si="2"/>
        <v>-3.4031434054976772E-2</v>
      </c>
      <c r="Q25" s="2">
        <f t="shared" si="3"/>
        <v>35822.928</v>
      </c>
      <c r="R25">
        <f t="shared" si="5"/>
        <v>9.0984240179977898E-5</v>
      </c>
    </row>
    <row r="26" spans="1:18" x14ac:dyDescent="0.2">
      <c r="A26" s="23" t="s">
        <v>33</v>
      </c>
      <c r="B26" s="16" t="s">
        <v>37</v>
      </c>
      <c r="C26" s="19">
        <v>50848.5118</v>
      </c>
      <c r="D26" s="16">
        <v>8.0000000000000004E-4</v>
      </c>
      <c r="E26">
        <f t="shared" si="0"/>
        <v>33424.905365779356</v>
      </c>
      <c r="F26">
        <f t="shared" si="1"/>
        <v>33425</v>
      </c>
      <c r="G26">
        <f t="shared" si="4"/>
        <v>-4.9699999995937105E-2</v>
      </c>
      <c r="I26">
        <f>+G26</f>
        <v>-4.9699999995937105E-2</v>
      </c>
      <c r="O26">
        <f t="shared" si="2"/>
        <v>-3.3539123722995612E-2</v>
      </c>
      <c r="Q26" s="2">
        <f t="shared" si="3"/>
        <v>35830.0118</v>
      </c>
      <c r="R26">
        <f t="shared" si="5"/>
        <v>2.6117392190932331E-4</v>
      </c>
    </row>
    <row r="27" spans="1:18" x14ac:dyDescent="0.2">
      <c r="A27" s="21" t="s">
        <v>34</v>
      </c>
      <c r="C27" s="17">
        <v>50854.567999999999</v>
      </c>
      <c r="D27">
        <v>3.0000000000000001E-3</v>
      </c>
      <c r="E27">
        <f t="shared" si="0"/>
        <v>33436.437031113142</v>
      </c>
      <c r="F27">
        <f t="shared" si="1"/>
        <v>33436.5</v>
      </c>
      <c r="G27">
        <f t="shared" si="4"/>
        <v>-3.3069999997678678E-2</v>
      </c>
      <c r="J27">
        <f>+G27</f>
        <v>-3.3069999997678678E-2</v>
      </c>
      <c r="O27">
        <f t="shared" si="2"/>
        <v>-3.3119748255011627E-2</v>
      </c>
      <c r="Q27" s="2">
        <f t="shared" si="3"/>
        <v>35836.067999999999</v>
      </c>
      <c r="R27">
        <f t="shared" si="5"/>
        <v>2.4748891076652991E-9</v>
      </c>
    </row>
    <row r="28" spans="1:18" x14ac:dyDescent="0.2">
      <c r="A28" s="21" t="s">
        <v>34</v>
      </c>
      <c r="C28" s="17">
        <v>50860.347900000001</v>
      </c>
      <c r="D28">
        <v>6.9999999999999999E-4</v>
      </c>
      <c r="E28">
        <f t="shared" si="0"/>
        <v>33447.442591111627</v>
      </c>
      <c r="F28">
        <f t="shared" si="1"/>
        <v>33447.5</v>
      </c>
      <c r="G28">
        <f t="shared" si="4"/>
        <v>-3.0149999998684507E-2</v>
      </c>
      <c r="J28">
        <f>+G28</f>
        <v>-3.0149999998684507E-2</v>
      </c>
      <c r="O28">
        <f t="shared" si="2"/>
        <v>-3.2718606503026937E-2</v>
      </c>
      <c r="Q28" s="2">
        <f t="shared" si="3"/>
        <v>35841.847900000001</v>
      </c>
      <c r="R28">
        <f t="shared" si="5"/>
        <v>6.5977393741502377E-6</v>
      </c>
    </row>
    <row r="29" spans="1:18" x14ac:dyDescent="0.2">
      <c r="A29" s="24" t="s">
        <v>35</v>
      </c>
      <c r="C29" s="20">
        <v>52597.762999999999</v>
      </c>
      <c r="D29" s="14">
        <v>4.0000000000000002E-4</v>
      </c>
      <c r="E29">
        <f t="shared" si="0"/>
        <v>36755.670436802626</v>
      </c>
      <c r="F29">
        <f t="shared" si="1"/>
        <v>36755.5</v>
      </c>
      <c r="G29">
        <f t="shared" si="4"/>
        <v>8.9509999997972045E-2</v>
      </c>
      <c r="N29">
        <f>+G29</f>
        <v>8.9509999997972045E-2</v>
      </c>
      <c r="O29">
        <f t="shared" si="2"/>
        <v>8.7915658548367359E-2</v>
      </c>
      <c r="Q29" s="2">
        <f t="shared" si="3"/>
        <v>37579.262999999999</v>
      </c>
      <c r="R29">
        <f t="shared" si="5"/>
        <v>2.5419246579275711E-6</v>
      </c>
    </row>
    <row r="30" spans="1:18" x14ac:dyDescent="0.2">
      <c r="A30" s="23" t="s">
        <v>38</v>
      </c>
      <c r="B30" s="15" t="s">
        <v>39</v>
      </c>
      <c r="C30" s="18">
        <v>52597.762999999999</v>
      </c>
      <c r="D30" s="15">
        <v>4.0000000000000002E-4</v>
      </c>
      <c r="E30">
        <f t="shared" si="0"/>
        <v>36755.670436802626</v>
      </c>
      <c r="F30">
        <f t="shared" si="1"/>
        <v>36755.5</v>
      </c>
      <c r="G30">
        <f t="shared" si="4"/>
        <v>8.9509999997972045E-2</v>
      </c>
      <c r="I30">
        <f>+G30</f>
        <v>8.9509999997972045E-2</v>
      </c>
      <c r="O30">
        <f t="shared" si="2"/>
        <v>8.7915658548367359E-2</v>
      </c>
      <c r="Q30" s="2">
        <f t="shared" si="3"/>
        <v>37579.262999999999</v>
      </c>
      <c r="R30">
        <f t="shared" si="5"/>
        <v>2.5419246579275711E-6</v>
      </c>
    </row>
    <row r="31" spans="1:18" x14ac:dyDescent="0.2">
      <c r="A31" s="25" t="s">
        <v>36</v>
      </c>
      <c r="C31" s="30">
        <v>52947.031300000002</v>
      </c>
      <c r="D31">
        <v>1E-4</v>
      </c>
      <c r="E31">
        <f t="shared" si="0"/>
        <v>37420.71537377662</v>
      </c>
      <c r="F31">
        <f t="shared" si="1"/>
        <v>37420.5</v>
      </c>
      <c r="G31">
        <f t="shared" si="4"/>
        <v>0.11311000000569038</v>
      </c>
      <c r="K31" s="21">
        <f>G31</f>
        <v>0.11311000000569038</v>
      </c>
      <c r="O31">
        <f t="shared" si="2"/>
        <v>0.11216650082744151</v>
      </c>
      <c r="Q31" s="2">
        <f t="shared" si="3"/>
        <v>37928.531300000002</v>
      </c>
      <c r="R31">
        <f t="shared" si="5"/>
        <v>8.9019069935630134E-7</v>
      </c>
    </row>
    <row r="32" spans="1:18" x14ac:dyDescent="0.2">
      <c r="A32" s="21"/>
      <c r="C32" s="17"/>
      <c r="Q32" s="2"/>
    </row>
    <row r="33" spans="1:17" x14ac:dyDescent="0.2">
      <c r="A33" s="21"/>
      <c r="C33" s="26"/>
      <c r="Q33" s="2"/>
    </row>
    <row r="34" spans="1:17" x14ac:dyDescent="0.2">
      <c r="A34" s="21"/>
      <c r="Q34" s="2"/>
    </row>
    <row r="35" spans="1:17" x14ac:dyDescent="0.2">
      <c r="A35" s="21"/>
      <c r="Q35" s="2"/>
    </row>
    <row r="36" spans="1:17" x14ac:dyDescent="0.2">
      <c r="Q36" s="2"/>
    </row>
    <row r="37" spans="1:17" x14ac:dyDescent="0.2">
      <c r="D37" s="6"/>
    </row>
    <row r="38" spans="1:17" x14ac:dyDescent="0.2">
      <c r="D38" s="6"/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  <row r="46" spans="1:17" x14ac:dyDescent="0.2">
      <c r="D46" s="6"/>
    </row>
    <row r="47" spans="1:17" x14ac:dyDescent="0.2">
      <c r="D47" s="6"/>
    </row>
    <row r="48" spans="1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R52"/>
  <sheetViews>
    <sheetView workbookViewId="0">
      <selection activeCell="C8" sqref="C8"/>
    </sheetView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18" ht="20.25" x14ac:dyDescent="0.3">
      <c r="A1" s="1" t="s">
        <v>50</v>
      </c>
    </row>
    <row r="2" spans="1:18" x14ac:dyDescent="0.2">
      <c r="A2" t="s">
        <v>25</v>
      </c>
      <c r="B2" t="s">
        <v>31</v>
      </c>
      <c r="C2" t="s">
        <v>30</v>
      </c>
    </row>
    <row r="3" spans="1:18" ht="13.5" thickBot="1" x14ac:dyDescent="0.25"/>
    <row r="4" spans="1:18" x14ac:dyDescent="0.2">
      <c r="A4" s="8" t="s">
        <v>0</v>
      </c>
      <c r="C4" s="11">
        <v>33294.42</v>
      </c>
      <c r="D4" s="12">
        <v>0.52553559679999995</v>
      </c>
    </row>
    <row r="6" spans="1:18" x14ac:dyDescent="0.2">
      <c r="A6" s="8" t="s">
        <v>1</v>
      </c>
    </row>
    <row r="7" spans="1:18" x14ac:dyDescent="0.2">
      <c r="A7" t="s">
        <v>2</v>
      </c>
      <c r="C7">
        <f>+C4</f>
        <v>33294.42</v>
      </c>
    </row>
    <row r="8" spans="1:18" x14ac:dyDescent="0.2">
      <c r="A8" t="s">
        <v>3</v>
      </c>
      <c r="C8">
        <v>0.52521646743199857</v>
      </c>
      <c r="D8" s="28"/>
    </row>
    <row r="10" spans="1:18" ht="13.5" thickBot="1" x14ac:dyDescent="0.25">
      <c r="C10" s="7" t="s">
        <v>20</v>
      </c>
      <c r="D10" s="7" t="s">
        <v>21</v>
      </c>
    </row>
    <row r="11" spans="1:18" x14ac:dyDescent="0.2">
      <c r="A11" t="s">
        <v>16</v>
      </c>
      <c r="C11">
        <f>INTERCEPT(G21:G999,$F21:$F999)</f>
        <v>0.29705076533433333</v>
      </c>
      <c r="D11" s="6"/>
    </row>
    <row r="12" spans="1:18" x14ac:dyDescent="0.2">
      <c r="A12" t="s">
        <v>17</v>
      </c>
      <c r="C12">
        <f>SLOPE(G21:G999,$F21:$F999)</f>
        <v>-7.0461234892830184E-6</v>
      </c>
      <c r="D12" s="6"/>
    </row>
    <row r="13" spans="1:18" x14ac:dyDescent="0.2">
      <c r="A13" t="s">
        <v>19</v>
      </c>
      <c r="C13" s="6" t="s">
        <v>14</v>
      </c>
      <c r="D13" s="6"/>
    </row>
    <row r="14" spans="1:18" x14ac:dyDescent="0.2">
      <c r="A14" t="s">
        <v>24</v>
      </c>
    </row>
    <row r="15" spans="1:18" x14ac:dyDescent="0.2">
      <c r="A15" s="3" t="s">
        <v>18</v>
      </c>
      <c r="C15" s="33">
        <f>(C7+C11)+(C8+C12)*INT(MAX(F21:F3533))</f>
        <v>53763.178618000558</v>
      </c>
      <c r="D15" s="17"/>
      <c r="Q15" t="s">
        <v>24</v>
      </c>
      <c r="R15">
        <f>SUM(R21:R268)</f>
        <v>5.5823824988083578E-3</v>
      </c>
    </row>
    <row r="16" spans="1:18" x14ac:dyDescent="0.2">
      <c r="A16" s="8" t="s">
        <v>4</v>
      </c>
      <c r="C16" s="34">
        <f>+C8+C12</f>
        <v>0.52520942130850934</v>
      </c>
      <c r="Q16" t="s">
        <v>47</v>
      </c>
      <c r="R16">
        <f>COUNT(R21:R430)</f>
        <v>12</v>
      </c>
    </row>
    <row r="17" spans="1:18" ht="13.5" thickBot="1" x14ac:dyDescent="0.25">
      <c r="Q17" t="s">
        <v>48</v>
      </c>
      <c r="R17">
        <f>SQRT(R15/(R16-1))</f>
        <v>2.2527523567260718E-2</v>
      </c>
    </row>
    <row r="18" spans="1:18" ht="14.25" thickTop="1" thickBot="1" x14ac:dyDescent="0.25">
      <c r="A18" s="8" t="s">
        <v>5</v>
      </c>
      <c r="C18" s="4">
        <f>+C15</f>
        <v>53763.178618000558</v>
      </c>
      <c r="D18" s="5">
        <f>+C16</f>
        <v>0.52520942130850934</v>
      </c>
    </row>
    <row r="19" spans="1:18" ht="13.5" thickTop="1" x14ac:dyDescent="0.2">
      <c r="C19">
        <f>COUNT(C21:C2191)</f>
        <v>13</v>
      </c>
    </row>
    <row r="20" spans="1:18" ht="1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42</v>
      </c>
      <c r="J20" s="10" t="s">
        <v>41</v>
      </c>
      <c r="K20" s="10" t="s">
        <v>40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  <c r="R20" s="9" t="s">
        <v>49</v>
      </c>
    </row>
    <row r="21" spans="1:18" x14ac:dyDescent="0.2">
      <c r="A21" s="21" t="s">
        <v>12</v>
      </c>
      <c r="C21" s="17">
        <v>33294.42</v>
      </c>
      <c r="D21" s="13"/>
      <c r="E21">
        <f t="shared" ref="E21:E31" si="0">+(C21-C$7)/C$8</f>
        <v>0</v>
      </c>
      <c r="F21">
        <f t="shared" ref="F21:F33" si="1">ROUND(2*E21,0)/2</f>
        <v>0</v>
      </c>
      <c r="H21">
        <v>0</v>
      </c>
      <c r="O21">
        <f t="shared" ref="O21:O31" si="2">+C$11+C$12*$F21</f>
        <v>0.29705076533433333</v>
      </c>
      <c r="Q21" s="2">
        <f t="shared" ref="Q21:Q31" si="3">+C21-15018.5</f>
        <v>18275.919999999998</v>
      </c>
    </row>
    <row r="22" spans="1:18" x14ac:dyDescent="0.2">
      <c r="A22" s="22" t="s">
        <v>32</v>
      </c>
      <c r="B22" s="15"/>
      <c r="C22" s="18">
        <v>50442.542999999998</v>
      </c>
      <c r="D22" s="15">
        <v>5.4000000000000003E-3</v>
      </c>
      <c r="E22">
        <f t="shared" si="0"/>
        <v>32649.629368713999</v>
      </c>
      <c r="F22">
        <f t="shared" si="1"/>
        <v>32649.5</v>
      </c>
      <c r="G22">
        <f t="shared" ref="G22:G33" si="4">+C22-(C$7+F22*C$8)</f>
        <v>6.7946578965347726E-2</v>
      </c>
      <c r="I22">
        <f>+G22</f>
        <v>6.7946578965347726E-2</v>
      </c>
      <c r="O22">
        <f t="shared" si="2"/>
        <v>6.6998356470987425E-2</v>
      </c>
      <c r="Q22" s="2">
        <f t="shared" si="3"/>
        <v>35424.042999999998</v>
      </c>
      <c r="R22">
        <f t="shared" ref="R22:R31" si="5">+(O22-G22)^2</f>
        <v>8.9912589881087155E-7</v>
      </c>
    </row>
    <row r="23" spans="1:18" x14ac:dyDescent="0.2">
      <c r="A23" s="22" t="s">
        <v>32</v>
      </c>
      <c r="B23" s="15"/>
      <c r="C23" s="18">
        <v>50443.589</v>
      </c>
      <c r="D23" s="15">
        <v>1.6999999999999999E-3</v>
      </c>
      <c r="E23">
        <f t="shared" si="0"/>
        <v>32651.620928508604</v>
      </c>
      <c r="F23">
        <f t="shared" si="1"/>
        <v>32651.5</v>
      </c>
      <c r="G23">
        <f t="shared" si="4"/>
        <v>6.3513644105114508E-2</v>
      </c>
      <c r="I23">
        <f>+G23</f>
        <v>6.3513644105114508E-2</v>
      </c>
      <c r="O23">
        <f t="shared" si="2"/>
        <v>6.6984264224008855E-2</v>
      </c>
      <c r="Q23" s="2">
        <f t="shared" si="3"/>
        <v>35425.089</v>
      </c>
      <c r="R23">
        <f t="shared" si="5"/>
        <v>1.2045204009674208E-5</v>
      </c>
    </row>
    <row r="24" spans="1:18" x14ac:dyDescent="0.2">
      <c r="A24" s="22" t="s">
        <v>32</v>
      </c>
      <c r="B24" s="15" t="s">
        <v>37</v>
      </c>
      <c r="C24" s="18">
        <v>50446.483399999997</v>
      </c>
      <c r="D24" s="15">
        <v>2.8999999999999998E-3</v>
      </c>
      <c r="E24">
        <f t="shared" si="0"/>
        <v>32657.131799129529</v>
      </c>
      <c r="F24">
        <f t="shared" si="1"/>
        <v>32657</v>
      </c>
      <c r="G24">
        <f t="shared" si="4"/>
        <v>6.9223073223838583E-2</v>
      </c>
      <c r="I24">
        <f>+G24</f>
        <v>6.9223073223838583E-2</v>
      </c>
      <c r="O24">
        <f t="shared" si="2"/>
        <v>6.6945510544817788E-2</v>
      </c>
      <c r="Q24" s="2">
        <f t="shared" si="3"/>
        <v>35427.983399999997</v>
      </c>
      <c r="R24">
        <f t="shared" si="5"/>
        <v>5.1872917568683803E-6</v>
      </c>
    </row>
    <row r="25" spans="1:18" x14ac:dyDescent="0.2">
      <c r="A25" s="23" t="s">
        <v>33</v>
      </c>
      <c r="B25" s="15"/>
      <c r="C25" s="19">
        <v>50841.428</v>
      </c>
      <c r="D25" s="16">
        <v>6.4000000000000003E-3</v>
      </c>
      <c r="E25">
        <f t="shared" si="0"/>
        <v>33409.097178149445</v>
      </c>
      <c r="F25">
        <f t="shared" si="1"/>
        <v>33409</v>
      </c>
      <c r="G25">
        <f t="shared" si="4"/>
        <v>5.1039564365055412E-2</v>
      </c>
      <c r="I25">
        <f>+G25</f>
        <v>5.1039564365055412E-2</v>
      </c>
      <c r="O25">
        <f t="shared" si="2"/>
        <v>6.1646825680876982E-2</v>
      </c>
      <c r="Q25" s="2">
        <f t="shared" si="3"/>
        <v>35822.928</v>
      </c>
      <c r="R25">
        <f t="shared" si="5"/>
        <v>1.1251399262212474E-4</v>
      </c>
    </row>
    <row r="26" spans="1:18" x14ac:dyDescent="0.2">
      <c r="A26" s="23" t="s">
        <v>33</v>
      </c>
      <c r="B26" s="16" t="s">
        <v>37</v>
      </c>
      <c r="C26" s="19">
        <v>50848.5118</v>
      </c>
      <c r="D26" s="16">
        <v>8.0000000000000004E-4</v>
      </c>
      <c r="E26">
        <f t="shared" si="0"/>
        <v>33422.584569423816</v>
      </c>
      <c r="F26">
        <f t="shared" si="1"/>
        <v>33422.5</v>
      </c>
      <c r="G26">
        <f t="shared" si="4"/>
        <v>4.4417254030122422E-2</v>
      </c>
      <c r="I26">
        <f>+G26</f>
        <v>4.4417254030122422E-2</v>
      </c>
      <c r="O26">
        <f t="shared" si="2"/>
        <v>6.1551703013771664E-2</v>
      </c>
      <c r="Q26" s="2">
        <f t="shared" si="3"/>
        <v>35830.0118</v>
      </c>
      <c r="R26">
        <f t="shared" si="5"/>
        <v>2.9358934197327855E-4</v>
      </c>
    </row>
    <row r="27" spans="1:18" x14ac:dyDescent="0.2">
      <c r="A27" s="21" t="s">
        <v>34</v>
      </c>
      <c r="C27" s="17">
        <v>50854.567999999999</v>
      </c>
      <c r="D27">
        <v>3.0000000000000001E-3</v>
      </c>
      <c r="E27">
        <f t="shared" si="0"/>
        <v>33434.115434077794</v>
      </c>
      <c r="F27">
        <f t="shared" si="1"/>
        <v>33434</v>
      </c>
      <c r="G27">
        <f t="shared" si="4"/>
        <v>6.0627878556260839E-2</v>
      </c>
      <c r="J27">
        <f>+G27</f>
        <v>6.0627878556260839E-2</v>
      </c>
      <c r="O27">
        <f t="shared" si="2"/>
        <v>6.1470672593644887E-2</v>
      </c>
      <c r="Q27" s="2">
        <f t="shared" si="3"/>
        <v>35836.067999999999</v>
      </c>
      <c r="R27">
        <f t="shared" si="5"/>
        <v>7.1030178945010434E-7</v>
      </c>
    </row>
    <row r="28" spans="1:18" x14ac:dyDescent="0.2">
      <c r="A28" s="21" t="s">
        <v>34</v>
      </c>
      <c r="C28" s="17">
        <v>50860.347900000001</v>
      </c>
      <c r="D28">
        <v>6.9999999999999999E-4</v>
      </c>
      <c r="E28">
        <f t="shared" si="0"/>
        <v>33445.120229925611</v>
      </c>
      <c r="F28">
        <f t="shared" si="1"/>
        <v>33445</v>
      </c>
      <c r="G28">
        <f t="shared" si="4"/>
        <v>6.3146736814815085E-2</v>
      </c>
      <c r="J28">
        <f>+G28</f>
        <v>6.3146736814815085E-2</v>
      </c>
      <c r="O28">
        <f t="shared" si="2"/>
        <v>6.1393165235262781E-2</v>
      </c>
      <c r="Q28" s="2">
        <f t="shared" si="3"/>
        <v>35841.847900000001</v>
      </c>
      <c r="R28">
        <f t="shared" si="5"/>
        <v>3.0750132846135637E-6</v>
      </c>
    </row>
    <row r="29" spans="1:18" x14ac:dyDescent="0.2">
      <c r="A29" s="24" t="s">
        <v>35</v>
      </c>
      <c r="C29" s="20">
        <v>52597.762999999999</v>
      </c>
      <c r="D29" s="14">
        <v>4.0000000000000002E-4</v>
      </c>
      <c r="E29">
        <f t="shared" si="0"/>
        <v>36753.118374947495</v>
      </c>
      <c r="F29">
        <f t="shared" si="1"/>
        <v>36753</v>
      </c>
      <c r="G29">
        <f t="shared" si="4"/>
        <v>6.2172471756639425E-2</v>
      </c>
      <c r="N29">
        <f>+G29</f>
        <v>6.2172471756639425E-2</v>
      </c>
      <c r="O29">
        <f t="shared" si="2"/>
        <v>3.808458873271453E-2</v>
      </c>
      <c r="Q29" s="2">
        <f t="shared" si="3"/>
        <v>37579.262999999999</v>
      </c>
      <c r="R29">
        <f t="shared" si="5"/>
        <v>5.8022610857428908E-4</v>
      </c>
    </row>
    <row r="30" spans="1:18" x14ac:dyDescent="0.2">
      <c r="A30" s="23" t="s">
        <v>38</v>
      </c>
      <c r="B30" s="15" t="s">
        <v>39</v>
      </c>
      <c r="C30" s="18">
        <v>52597.762999999999</v>
      </c>
      <c r="D30" s="15">
        <v>4.0000000000000002E-4</v>
      </c>
      <c r="E30">
        <f t="shared" si="0"/>
        <v>36753.118374947495</v>
      </c>
      <c r="F30">
        <f t="shared" si="1"/>
        <v>36753</v>
      </c>
      <c r="G30">
        <f t="shared" si="4"/>
        <v>6.2172471756639425E-2</v>
      </c>
      <c r="I30">
        <f>+G30</f>
        <v>6.2172471756639425E-2</v>
      </c>
      <c r="O30">
        <f t="shared" si="2"/>
        <v>3.808458873271453E-2</v>
      </c>
      <c r="Q30" s="2">
        <f t="shared" si="3"/>
        <v>37579.262999999999</v>
      </c>
      <c r="R30">
        <f t="shared" si="5"/>
        <v>5.8022610857428908E-4</v>
      </c>
    </row>
    <row r="31" spans="1:18" x14ac:dyDescent="0.2">
      <c r="A31" s="25" t="s">
        <v>36</v>
      </c>
      <c r="C31" s="30">
        <v>52947.031300000002</v>
      </c>
      <c r="D31">
        <v>1E-4</v>
      </c>
      <c r="E31">
        <f t="shared" si="0"/>
        <v>37418.117135758868</v>
      </c>
      <c r="F31">
        <f t="shared" si="1"/>
        <v>37418</v>
      </c>
      <c r="G31">
        <f t="shared" si="4"/>
        <v>6.1521629482740536E-2</v>
      </c>
      <c r="K31" s="21">
        <f>G31</f>
        <v>6.1521629482740536E-2</v>
      </c>
      <c r="O31">
        <f t="shared" si="2"/>
        <v>3.3398916612341345E-2</v>
      </c>
      <c r="Q31" s="2">
        <f t="shared" si="3"/>
        <v>37928.531300000002</v>
      </c>
      <c r="R31">
        <f t="shared" si="5"/>
        <v>7.9088697919091637E-4</v>
      </c>
    </row>
    <row r="32" spans="1:18" x14ac:dyDescent="0.2">
      <c r="A32" s="35" t="s">
        <v>51</v>
      </c>
      <c r="B32" s="37" t="s">
        <v>52</v>
      </c>
      <c r="C32" s="36">
        <v>53354.527399999999</v>
      </c>
      <c r="D32" s="17">
        <v>1E-4</v>
      </c>
      <c r="E32">
        <f>+(C32-C$7)/C$8</f>
        <v>38193.980280325552</v>
      </c>
      <c r="F32">
        <f t="shared" si="1"/>
        <v>38194</v>
      </c>
      <c r="K32" s="27">
        <v>-1.03570977516938E-2</v>
      </c>
      <c r="O32">
        <f>+C$11+C$12*$F32</f>
        <v>2.7931124784657702E-2</v>
      </c>
      <c r="Q32" s="2">
        <f>+C32-15018.5</f>
        <v>38336.027399999999</v>
      </c>
      <c r="R32">
        <f>+(O32-G32)^2</f>
        <v>7.8014773173611975E-4</v>
      </c>
    </row>
    <row r="33" spans="1:18" x14ac:dyDescent="0.2">
      <c r="A33" s="38" t="s">
        <v>53</v>
      </c>
      <c r="B33" s="6" t="s">
        <v>37</v>
      </c>
      <c r="C33" s="17">
        <v>53763.392</v>
      </c>
      <c r="D33" s="17">
        <v>5.0000000000000001E-4</v>
      </c>
      <c r="E33">
        <f>+(C33-C$7)/C$8</f>
        <v>38972.449017223902</v>
      </c>
      <c r="F33">
        <f t="shared" si="1"/>
        <v>38972.5</v>
      </c>
      <c r="G33">
        <f t="shared" si="4"/>
        <v>-2.6776993567182217E-2</v>
      </c>
      <c r="J33" s="21">
        <f>G33</f>
        <v>-2.6776993567182217E-2</v>
      </c>
      <c r="O33">
        <f>+C$11+C$12*$F33</f>
        <v>2.2445717648250874E-2</v>
      </c>
      <c r="Q33" s="2">
        <f>+C33-15018.5</f>
        <v>38744.892</v>
      </c>
      <c r="R33">
        <f>+(O33-G33)^2</f>
        <v>2.4228752993979224E-3</v>
      </c>
    </row>
    <row r="34" spans="1:18" x14ac:dyDescent="0.2">
      <c r="A34" s="21"/>
      <c r="Q34" s="2"/>
    </row>
    <row r="35" spans="1:18" x14ac:dyDescent="0.2">
      <c r="A35" s="21"/>
      <c r="Q35" s="2"/>
    </row>
    <row r="36" spans="1:18" x14ac:dyDescent="0.2">
      <c r="Q36" s="2"/>
    </row>
    <row r="37" spans="1:18" x14ac:dyDescent="0.2">
      <c r="D37" s="6"/>
    </row>
    <row r="38" spans="1:18" x14ac:dyDescent="0.2">
      <c r="D38" s="6"/>
    </row>
    <row r="39" spans="1:18" x14ac:dyDescent="0.2">
      <c r="D39" s="6"/>
    </row>
    <row r="40" spans="1:18" x14ac:dyDescent="0.2">
      <c r="D40" s="6"/>
    </row>
    <row r="41" spans="1:18" x14ac:dyDescent="0.2">
      <c r="D41" s="6"/>
    </row>
    <row r="42" spans="1:18" x14ac:dyDescent="0.2">
      <c r="D42" s="6"/>
    </row>
    <row r="43" spans="1:18" x14ac:dyDescent="0.2">
      <c r="D43" s="6"/>
    </row>
    <row r="44" spans="1:18" x14ac:dyDescent="0.2">
      <c r="D44" s="6"/>
    </row>
    <row r="45" spans="1:18" x14ac:dyDescent="0.2">
      <c r="D45" s="6"/>
    </row>
    <row r="46" spans="1:18" x14ac:dyDescent="0.2">
      <c r="D46" s="6"/>
    </row>
    <row r="47" spans="1:18" x14ac:dyDescent="0.2">
      <c r="D47" s="6"/>
    </row>
    <row r="48" spans="1:18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Q52"/>
  <sheetViews>
    <sheetView workbookViewId="0"/>
  </sheetViews>
  <sheetFormatPr defaultColWidth="10.28515625" defaultRowHeight="12.75" x14ac:dyDescent="0.2"/>
  <cols>
    <col min="1" max="1" width="14.42578125" customWidth="1"/>
    <col min="2" max="2" width="5.140625" customWidth="1"/>
    <col min="3" max="3" width="11.85546875" customWidth="1"/>
    <col min="4" max="4" width="9.42578125" customWidth="1"/>
    <col min="5" max="6" width="9.140625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</cols>
  <sheetData>
    <row r="1" spans="1:4" ht="20.25" x14ac:dyDescent="0.3">
      <c r="A1" s="1" t="s">
        <v>29</v>
      </c>
      <c r="C1" t="s">
        <v>30</v>
      </c>
    </row>
    <row r="2" spans="1:4" x14ac:dyDescent="0.2">
      <c r="A2" t="s">
        <v>25</v>
      </c>
      <c r="B2" t="s">
        <v>31</v>
      </c>
    </row>
    <row r="4" spans="1:4" x14ac:dyDescent="0.2">
      <c r="A4" s="8" t="s">
        <v>0</v>
      </c>
      <c r="C4" s="11">
        <v>33294.42</v>
      </c>
      <c r="D4" s="12">
        <v>0.52553559679999995</v>
      </c>
    </row>
    <row r="6" spans="1:4" x14ac:dyDescent="0.2">
      <c r="A6" s="8" t="s">
        <v>1</v>
      </c>
      <c r="D6">
        <v>0.52553216999999997</v>
      </c>
    </row>
    <row r="7" spans="1:4" x14ac:dyDescent="0.2">
      <c r="A7" t="s">
        <v>2</v>
      </c>
      <c r="C7">
        <f>+C4</f>
        <v>33294.42</v>
      </c>
    </row>
    <row r="8" spans="1:4" x14ac:dyDescent="0.2">
      <c r="A8" t="s">
        <v>3</v>
      </c>
      <c r="C8">
        <v>0.52553216999999997</v>
      </c>
      <c r="D8" s="28" t="s">
        <v>45</v>
      </c>
    </row>
    <row r="9" spans="1:4" x14ac:dyDescent="0.2">
      <c r="D9" s="32" t="s">
        <v>46</v>
      </c>
    </row>
    <row r="10" spans="1:4" ht="13.5" thickBot="1" x14ac:dyDescent="0.25">
      <c r="C10" s="7" t="s">
        <v>20</v>
      </c>
      <c r="D10" s="7" t="s">
        <v>21</v>
      </c>
    </row>
    <row r="11" spans="1:4" x14ac:dyDescent="0.2">
      <c r="A11" t="s">
        <v>16</v>
      </c>
      <c r="C11">
        <f>INTERCEPT(G21:G999,$F21:$F999)</f>
        <v>-9.9149035228240812E-2</v>
      </c>
      <c r="D11" s="6"/>
    </row>
    <row r="12" spans="1:4" x14ac:dyDescent="0.2">
      <c r="A12" t="s">
        <v>17</v>
      </c>
      <c r="C12">
        <f>SLOPE(G21:G999,$F21:$F999)</f>
        <v>3.2848359205384302E-6</v>
      </c>
      <c r="D12" s="6"/>
    </row>
    <row r="13" spans="1:4" x14ac:dyDescent="0.2">
      <c r="A13" t="s">
        <v>19</v>
      </c>
      <c r="C13" s="6" t="s">
        <v>14</v>
      </c>
      <c r="D13" s="6"/>
    </row>
    <row r="14" spans="1:4" x14ac:dyDescent="0.2">
      <c r="A14" t="s">
        <v>24</v>
      </c>
    </row>
    <row r="15" spans="1:4" x14ac:dyDescent="0.2">
      <c r="A15" s="3" t="s">
        <v>18</v>
      </c>
      <c r="C15" s="31">
        <v>52947.031300000002</v>
      </c>
      <c r="D15" s="17"/>
    </row>
    <row r="16" spans="1:4" x14ac:dyDescent="0.2">
      <c r="A16" s="8" t="s">
        <v>4</v>
      </c>
      <c r="C16">
        <f>+C8+C12</f>
        <v>0.52553545483592046</v>
      </c>
    </row>
    <row r="17" spans="1:17" ht="13.5" thickBot="1" x14ac:dyDescent="0.25"/>
    <row r="18" spans="1:17" x14ac:dyDescent="0.2">
      <c r="A18" s="8" t="s">
        <v>5</v>
      </c>
      <c r="C18" s="4">
        <f>+C15</f>
        <v>52947.031300000002</v>
      </c>
      <c r="D18" s="5">
        <f>+C16</f>
        <v>0.52553545483592046</v>
      </c>
    </row>
    <row r="19" spans="1:17" ht="13.5" thickTop="1" x14ac:dyDescent="0.2">
      <c r="C19">
        <f>COUNT(C21:C2191)</f>
        <v>11</v>
      </c>
    </row>
    <row r="20" spans="1:17" ht="13.5" thickBot="1" x14ac:dyDescent="0.25">
      <c r="A20" s="7" t="s">
        <v>6</v>
      </c>
      <c r="B20" s="7" t="s">
        <v>7</v>
      </c>
      <c r="C20" s="7" t="s">
        <v>8</v>
      </c>
      <c r="D20" s="7" t="s">
        <v>13</v>
      </c>
      <c r="E20" s="7" t="s">
        <v>9</v>
      </c>
      <c r="F20" s="7" t="s">
        <v>10</v>
      </c>
      <c r="G20" s="7" t="s">
        <v>11</v>
      </c>
      <c r="H20" s="10" t="s">
        <v>12</v>
      </c>
      <c r="I20" s="10" t="s">
        <v>42</v>
      </c>
      <c r="J20" s="10" t="s">
        <v>41</v>
      </c>
      <c r="K20" s="10" t="s">
        <v>40</v>
      </c>
      <c r="L20" s="10" t="s">
        <v>26</v>
      </c>
      <c r="M20" s="10" t="s">
        <v>27</v>
      </c>
      <c r="N20" s="10" t="s">
        <v>28</v>
      </c>
      <c r="O20" s="10" t="s">
        <v>23</v>
      </c>
      <c r="P20" s="9" t="s">
        <v>22</v>
      </c>
      <c r="Q20" s="7" t="s">
        <v>15</v>
      </c>
    </row>
    <row r="21" spans="1:17" x14ac:dyDescent="0.2">
      <c r="A21" s="21" t="s">
        <v>12</v>
      </c>
      <c r="C21" s="17">
        <v>33294.42</v>
      </c>
      <c r="D21" s="13"/>
      <c r="E21">
        <f t="shared" ref="E21:E31" si="0">+(C21-C$7)/C$8</f>
        <v>0</v>
      </c>
      <c r="F21">
        <f t="shared" ref="F21:F31" si="1">ROUND(2*E21,0)/2</f>
        <v>0</v>
      </c>
      <c r="H21">
        <v>0</v>
      </c>
      <c r="O21">
        <f t="shared" ref="O21:O31" si="2">+C$11+C$12*$F21</f>
        <v>-9.9149035228240812E-2</v>
      </c>
      <c r="Q21" s="2">
        <f t="shared" ref="Q21:Q31" si="3">+C21-15018.5</f>
        <v>18275.919999999998</v>
      </c>
    </row>
    <row r="22" spans="1:17" x14ac:dyDescent="0.2">
      <c r="A22" s="22" t="s">
        <v>32</v>
      </c>
      <c r="B22" s="15"/>
      <c r="C22" s="18">
        <v>50442.542999999998</v>
      </c>
      <c r="D22" s="15">
        <v>5.4000000000000003E-3</v>
      </c>
      <c r="E22">
        <f t="shared" si="0"/>
        <v>32630.015780004487</v>
      </c>
      <c r="F22">
        <f t="shared" si="1"/>
        <v>32630</v>
      </c>
      <c r="G22">
        <f t="shared" ref="G22:G30" si="4">+C22-(C$7+F22*C$8)</f>
        <v>8.292899998195935E-3</v>
      </c>
      <c r="I22">
        <f>+G22</f>
        <v>8.292899998195935E-3</v>
      </c>
      <c r="O22">
        <f t="shared" si="2"/>
        <v>8.0351608589281642E-3</v>
      </c>
      <c r="Q22" s="2">
        <f t="shared" si="3"/>
        <v>35424.042999999998</v>
      </c>
    </row>
    <row r="23" spans="1:17" x14ac:dyDescent="0.2">
      <c r="A23" s="22" t="s">
        <v>32</v>
      </c>
      <c r="B23" s="15"/>
      <c r="C23" s="18">
        <v>50443.589</v>
      </c>
      <c r="D23" s="15">
        <v>1.6999999999999999E-3</v>
      </c>
      <c r="E23">
        <f t="shared" si="0"/>
        <v>32632.006143410788</v>
      </c>
      <c r="F23">
        <f t="shared" si="1"/>
        <v>32632</v>
      </c>
      <c r="G23">
        <f t="shared" si="4"/>
        <v>3.2285600027535111E-3</v>
      </c>
      <c r="I23">
        <f>+G23</f>
        <v>3.2285600027535111E-3</v>
      </c>
      <c r="O23">
        <f t="shared" si="2"/>
        <v>8.0417305307692449E-3</v>
      </c>
      <c r="Q23" s="2">
        <f t="shared" si="3"/>
        <v>35425.089</v>
      </c>
    </row>
    <row r="24" spans="1:17" x14ac:dyDescent="0.2">
      <c r="A24" s="22" t="s">
        <v>32</v>
      </c>
      <c r="B24" s="15" t="s">
        <v>37</v>
      </c>
      <c r="C24" s="18">
        <v>50446.483399999997</v>
      </c>
      <c r="D24" s="15">
        <v>2.8999999999999998E-3</v>
      </c>
      <c r="E24">
        <f t="shared" si="0"/>
        <v>32637.513703490313</v>
      </c>
      <c r="F24">
        <f t="shared" si="1"/>
        <v>32637.5</v>
      </c>
      <c r="G24">
        <f t="shared" si="4"/>
        <v>7.2016250051092356E-3</v>
      </c>
      <c r="I24">
        <f>+G24</f>
        <v>7.2016250051092356E-3</v>
      </c>
      <c r="O24">
        <f t="shared" si="2"/>
        <v>8.0597971283321995E-3</v>
      </c>
      <c r="Q24" s="2">
        <f t="shared" si="3"/>
        <v>35427.983399999997</v>
      </c>
    </row>
    <row r="25" spans="1:17" x14ac:dyDescent="0.2">
      <c r="A25" s="23" t="s">
        <v>33</v>
      </c>
      <c r="B25" s="15"/>
      <c r="C25" s="19">
        <v>50841.428</v>
      </c>
      <c r="D25" s="16">
        <v>6.4000000000000003E-3</v>
      </c>
      <c r="E25">
        <f t="shared" si="0"/>
        <v>33389.027354881058</v>
      </c>
      <c r="F25">
        <f t="shared" si="1"/>
        <v>33389</v>
      </c>
      <c r="G25">
        <f t="shared" si="4"/>
        <v>1.437586999963969E-2</v>
      </c>
      <c r="I25">
        <f>+G25</f>
        <v>1.437586999963969E-2</v>
      </c>
      <c r="O25">
        <f t="shared" si="2"/>
        <v>1.0528351322616827E-2</v>
      </c>
      <c r="Q25" s="2">
        <f t="shared" si="3"/>
        <v>35822.928</v>
      </c>
    </row>
    <row r="26" spans="1:17" x14ac:dyDescent="0.2">
      <c r="A26" s="23" t="s">
        <v>33</v>
      </c>
      <c r="B26" s="16" t="s">
        <v>37</v>
      </c>
      <c r="C26" s="19">
        <v>50848.5118</v>
      </c>
      <c r="D26" s="16">
        <v>8.0000000000000004E-4</v>
      </c>
      <c r="E26">
        <f t="shared" si="0"/>
        <v>33402.50664388443</v>
      </c>
      <c r="F26">
        <f t="shared" si="1"/>
        <v>33402.5</v>
      </c>
      <c r="G26">
        <f t="shared" si="4"/>
        <v>3.4915750075015239E-3</v>
      </c>
      <c r="I26">
        <f>+G26</f>
        <v>3.4915750075015239E-3</v>
      </c>
      <c r="O26">
        <f t="shared" si="2"/>
        <v>1.0572696607544105E-2</v>
      </c>
      <c r="Q26" s="2">
        <f t="shared" si="3"/>
        <v>35830.0118</v>
      </c>
    </row>
    <row r="27" spans="1:17" x14ac:dyDescent="0.2">
      <c r="A27" s="21" t="s">
        <v>34</v>
      </c>
      <c r="C27" s="17">
        <v>50854.567999999999</v>
      </c>
      <c r="D27">
        <v>3.0000000000000001E-3</v>
      </c>
      <c r="E27">
        <f t="shared" si="0"/>
        <v>33414.030581610263</v>
      </c>
      <c r="F27">
        <f t="shared" si="1"/>
        <v>33414</v>
      </c>
      <c r="G27">
        <f t="shared" si="4"/>
        <v>1.6071620004368015E-2</v>
      </c>
      <c r="J27">
        <f>+G27</f>
        <v>1.6071620004368015E-2</v>
      </c>
      <c r="O27">
        <f t="shared" si="2"/>
        <v>1.0610472220630301E-2</v>
      </c>
      <c r="Q27" s="2">
        <f t="shared" si="3"/>
        <v>35836.067999999999</v>
      </c>
    </row>
    <row r="28" spans="1:17" x14ac:dyDescent="0.2">
      <c r="A28" s="21" t="s">
        <v>34</v>
      </c>
      <c r="C28" s="17">
        <v>50860.347900000001</v>
      </c>
      <c r="D28">
        <v>6.9999999999999999E-4</v>
      </c>
      <c r="E28">
        <f t="shared" si="0"/>
        <v>33425.028766554868</v>
      </c>
      <c r="F28">
        <f t="shared" si="1"/>
        <v>33425</v>
      </c>
      <c r="G28">
        <f t="shared" si="4"/>
        <v>1.5117750001081731E-2</v>
      </c>
      <c r="J28">
        <f>+G28</f>
        <v>1.5117750001081731E-2</v>
      </c>
      <c r="O28">
        <f t="shared" si="2"/>
        <v>1.0646605415756225E-2</v>
      </c>
      <c r="Q28" s="2">
        <f t="shared" si="3"/>
        <v>35841.847900000001</v>
      </c>
    </row>
    <row r="29" spans="1:17" x14ac:dyDescent="0.2">
      <c r="A29" s="24" t="s">
        <v>35</v>
      </c>
      <c r="C29" s="20">
        <v>52597.762999999999</v>
      </c>
      <c r="D29" s="14">
        <v>4.0000000000000002E-4</v>
      </c>
      <c r="E29">
        <f t="shared" si="0"/>
        <v>36731.03970019571</v>
      </c>
      <c r="F29">
        <f t="shared" si="1"/>
        <v>36731</v>
      </c>
      <c r="G29">
        <f t="shared" si="4"/>
        <v>2.086373000202002E-2</v>
      </c>
      <c r="N29">
        <f>+G29</f>
        <v>2.086373000202002E-2</v>
      </c>
      <c r="O29">
        <f t="shared" si="2"/>
        <v>2.1506272969056273E-2</v>
      </c>
      <c r="Q29" s="2">
        <f t="shared" si="3"/>
        <v>37579.262999999999</v>
      </c>
    </row>
    <row r="30" spans="1:17" x14ac:dyDescent="0.2">
      <c r="A30" s="23" t="s">
        <v>38</v>
      </c>
      <c r="B30" s="15" t="s">
        <v>39</v>
      </c>
      <c r="C30" s="18">
        <v>52597.762999999999</v>
      </c>
      <c r="D30" s="15">
        <v>4.0000000000000002E-4</v>
      </c>
      <c r="E30">
        <f t="shared" si="0"/>
        <v>36731.03970019571</v>
      </c>
      <c r="F30">
        <f t="shared" si="1"/>
        <v>36731</v>
      </c>
      <c r="G30">
        <f t="shared" si="4"/>
        <v>2.086373000202002E-2</v>
      </c>
      <c r="I30">
        <f>+G30</f>
        <v>2.086373000202002E-2</v>
      </c>
      <c r="O30">
        <f t="shared" si="2"/>
        <v>2.1506272969056273E-2</v>
      </c>
      <c r="Q30" s="2">
        <f t="shared" si="3"/>
        <v>37579.262999999999</v>
      </c>
    </row>
    <row r="31" spans="1:17" x14ac:dyDescent="0.2">
      <c r="A31" s="25" t="s">
        <v>36</v>
      </c>
      <c r="C31" s="30">
        <v>52947.031300000002</v>
      </c>
      <c r="D31">
        <v>1E-4</v>
      </c>
      <c r="E31">
        <f t="shared" si="0"/>
        <v>37395.638976772832</v>
      </c>
      <c r="F31">
        <f t="shared" si="1"/>
        <v>37395.5</v>
      </c>
      <c r="K31" s="21">
        <v>7.3036765010328963E-2</v>
      </c>
      <c r="O31">
        <f t="shared" si="2"/>
        <v>2.3689046438254049E-2</v>
      </c>
      <c r="Q31" s="2">
        <f t="shared" si="3"/>
        <v>37928.531300000002</v>
      </c>
    </row>
    <row r="32" spans="1:17" x14ac:dyDescent="0.2">
      <c r="A32" s="21"/>
      <c r="C32" s="17"/>
      <c r="Q32" s="2"/>
    </row>
    <row r="33" spans="1:17" x14ac:dyDescent="0.2">
      <c r="A33" s="21"/>
      <c r="C33" s="26"/>
      <c r="Q33" s="2"/>
    </row>
    <row r="34" spans="1:17" x14ac:dyDescent="0.2">
      <c r="A34" s="21"/>
      <c r="Q34" s="2"/>
    </row>
    <row r="35" spans="1:17" x14ac:dyDescent="0.2">
      <c r="A35" s="21"/>
      <c r="Q35" s="2"/>
    </row>
    <row r="36" spans="1:17" x14ac:dyDescent="0.2">
      <c r="Q36" s="2"/>
    </row>
    <row r="37" spans="1:17" x14ac:dyDescent="0.2">
      <c r="D37" s="6"/>
    </row>
    <row r="38" spans="1:17" x14ac:dyDescent="0.2">
      <c r="D38" s="6"/>
    </row>
    <row r="39" spans="1:17" x14ac:dyDescent="0.2">
      <c r="D39" s="6"/>
    </row>
    <row r="40" spans="1:17" x14ac:dyDescent="0.2">
      <c r="D40" s="6"/>
    </row>
    <row r="41" spans="1:17" x14ac:dyDescent="0.2">
      <c r="D41" s="6"/>
    </row>
    <row r="42" spans="1:17" x14ac:dyDescent="0.2">
      <c r="D42" s="6"/>
    </row>
    <row r="43" spans="1:17" x14ac:dyDescent="0.2">
      <c r="D43" s="6"/>
    </row>
    <row r="44" spans="1:17" x14ac:dyDescent="0.2">
      <c r="D44" s="6"/>
    </row>
    <row r="45" spans="1:17" x14ac:dyDescent="0.2">
      <c r="D45" s="6"/>
    </row>
    <row r="46" spans="1:17" x14ac:dyDescent="0.2">
      <c r="D46" s="6"/>
    </row>
    <row r="47" spans="1:17" x14ac:dyDescent="0.2">
      <c r="D47" s="6"/>
    </row>
    <row r="48" spans="1:17" x14ac:dyDescent="0.2">
      <c r="D48" s="6"/>
    </row>
    <row r="49" spans="4:4" x14ac:dyDescent="0.2">
      <c r="D49" s="6"/>
    </row>
    <row r="50" spans="4:4" x14ac:dyDescent="0.2">
      <c r="D50" s="6"/>
    </row>
    <row r="51" spans="4:4" x14ac:dyDescent="0.2">
      <c r="D51" s="6"/>
    </row>
    <row r="52" spans="4:4" x14ac:dyDescent="0.2">
      <c r="D52" s="6"/>
    </row>
  </sheetData>
  <sheetProtection sheet="1" objects="1" scenarios="1"/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Active</vt:lpstr>
      <vt:lpstr>BAV</vt:lpstr>
      <vt:lpstr>A (old)</vt:lpstr>
      <vt:lpstr>B</vt:lpstr>
      <vt:lpstr>B (2)</vt:lpstr>
      <vt:lpstr>C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2024-02-25T03:59:18Z</dcterms:modified>
</cp:coreProperties>
</file>