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47A447B-1176-42DC-877D-C487B696D0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E23" i="1"/>
  <c r="F23" i="1" s="1"/>
  <c r="G23" i="1" s="1"/>
  <c r="I23" i="1" s="1"/>
  <c r="Q23" i="1"/>
  <c r="A22" i="1"/>
  <c r="C22" i="1"/>
  <c r="Q22" i="1" s="1"/>
  <c r="E22" i="1"/>
  <c r="F22" i="1"/>
  <c r="G22" i="1" s="1"/>
  <c r="I22" i="1" s="1"/>
  <c r="G4" i="1"/>
  <c r="F4" i="1"/>
  <c r="E15" i="1"/>
  <c r="C17" i="1"/>
  <c r="C11" i="1"/>
  <c r="C12" i="1"/>
  <c r="O21" i="1" l="1"/>
  <c r="O23" i="1"/>
  <c r="O22" i="1"/>
  <c r="C16" i="1"/>
  <c r="D18" i="1" s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<sst xmlns="http://schemas.openxmlformats.org/spreadsheetml/2006/main" count="53" uniqueCount="46">
  <si>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</si>
  <si>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</si>
  <si>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</si>
  <si>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</si>
  <si>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</si>
  <si>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</si>
  <si>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</si>
  <si>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</si>
  <si>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</si>
  <si>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</si>
  <si>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</si>
  <si>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</si>
  <si>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</si>
  <si>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</si>
  <si>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</si>
  <si>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</si>
  <si>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</si>
  <si>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</si>
  <si>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</si>
  <si>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</si>
  <si>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</si>
  <si>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</si>
  <si>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</si>
  <si>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</si>
  <si>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</si>
  <si>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</si>
  <si>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</si>
  <si>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</si>
  <si>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</si>
  <si>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</si>
  <si>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</si>
  <si>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</si>
  <si>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</si>
  <si>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</si>
  <si>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</si>
  <si>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</si>
  <si>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</si>
  <si>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</si>
  <si>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V0866 Mon / GSC 5397-1850</t>
  </si>
  <si>
    <t>EA</t>
  </si>
  <si>
    <t>GRAV</t>
  </si>
  <si>
    <t>IBVS 5894</t>
  </si>
  <si>
    <t>I</t>
  </si>
  <si>
    <t>CCD</t>
  </si>
  <si>
    <t>VSX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</si>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</sst>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V0866 Mon --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5.0530000080470927E-3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7E-437E-9382-4D72727730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2.9560000039055012E-3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7E-437E-9382-4D72727730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7E-437E-9382-4D72727730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7E-437E-9382-4D72727730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7E-437E-9382-4D72727730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7E-437E-9382-4D72727730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7E-437E-9382-4D72727730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-1031</c:v>
                </c:pt>
                <c:pt idx="1">
                  <c:v>0</c:v>
                </c:pt>
                <c:pt idx="2">
                  <c:v>588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4.1747935353877389E-3</c:v>
                </c:pt>
                <c:pt idx="1">
                  <c:v>2.418054896659002E-3</c:v>
                </c:pt>
                <c:pt idx="2">
                  <c:v>1.4161515799058523E-3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7E-437E-9382-4D727277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956456"/>
        <c:axId val="1"/>
      </c:scatterChart>
      <c:valAx>
        <c:axId val="734956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956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97937099967764"/>
          <c:w val="0.661654135338345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4AB678-2E2C-1F09-55AC-B92558E9E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2"/>
      <c r="F1" s="32"/>
      <c r="G1" s="33" t="s">
        <v>39</v>
      </c>
      <c r="H1" s="34" t="s">
        <v>40</v>
      </c>
      <c r="I1" s="30" t="s">
        <v>36</v>
      </c>
      <c r="J1" s="30" t="s">
        <v>36</v>
      </c>
      <c r="K1" s="35">
        <v>51873.813000000002</v>
      </c>
      <c r="L1" s="35">
        <v>1.862168</v>
      </c>
    </row>
    <row r="2" spans="1:12" x14ac:dyDescent="0.2">
      <c r="A2" t="s">
        <v>23</v>
      </c>
      <c r="B2" t="s">
        <v>39</v>
      </c>
      <c r="C2" s="9"/>
    </row>
    <row r="3" spans="1:12" ht="13.5" thickBot="1" x14ac:dyDescent="0.25"/>
    <row r="4" spans="1:12" ht="14.25" thickTop="1" thickBot="1" x14ac:dyDescent="0.25">
      <c r="A4" s="29" t="s">
        <v>37</v>
      </c>
      <c r="C4" s="7" t="s">
        <v>36</v>
      </c>
      <c r="D4" s="8" t="s">
        <v>36</v>
      </c>
      <c r="F4" s="25" t="str">
        <f>"F"&amp;E19</f>
        <v>F21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53793.697999999997</v>
      </c>
      <c r="D7" t="s">
        <v>44</v>
      </c>
    </row>
    <row r="8" spans="1:12" x14ac:dyDescent="0.2">
      <c r="A8" t="s">
        <v>2</v>
      </c>
      <c r="C8">
        <v>1.862163</v>
      </c>
      <c r="D8" s="31" t="s">
        <v>44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INTERCEPT(INDIRECT($G$4):G992,INDIRECT($F$4):F992)</f>
        <v>2.418054896659002E-3</v>
      </c>
      <c r="D11" s="13"/>
      <c r="E11" s="11"/>
    </row>
    <row r="12" spans="1:12" x14ac:dyDescent="0.2">
      <c r="A12" s="11" t="s">
        <v>15</v>
      </c>
      <c r="B12" s="11"/>
      <c r="C12" s="24">
        <f ca="1">SLOPE(INDIRECT($G$4):G992,INDIRECT($F$4):F992)</f>
        <v>-1.7039172053624993E-6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54888.651260151571</v>
      </c>
      <c r="D15" s="16" t="s">
        <v>31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>
        <f ca="1">+C8+C12</f>
        <v>1.8621612960827947</v>
      </c>
      <c r="D16" s="16" t="s">
        <v>32</v>
      </c>
      <c r="E16" s="17">
        <f ca="1">ROUND(2*(E15-C15)/C16,0)/2+1</f>
        <v>2942</v>
      </c>
    </row>
    <row r="17" spans="1:17" ht="13.5" thickBot="1" x14ac:dyDescent="0.25">
      <c r="A17" s="16" t="s">
        <v>28</v>
      </c>
      <c r="B17" s="11"/>
      <c r="C17" s="11">
        <f>COUNT(C21:C2191)</f>
        <v>3</v>
      </c>
      <c r="D17" s="16" t="s">
        <v>33</v>
      </c>
      <c r="E17" s="20">
        <f ca="1">+C15+C16*E16-15018.5-C9/24</f>
        <v>45349.025626560491</v>
      </c>
    </row>
    <row r="18" spans="1:17" ht="14.25" thickTop="1" thickBot="1" x14ac:dyDescent="0.25">
      <c r="A18" s="18" t="s">
        <v>4</v>
      </c>
      <c r="B18" s="11"/>
      <c r="C18" s="21">
        <f ca="1">+C15</f>
        <v>54888.651260151571</v>
      </c>
      <c r="D18" s="22">
        <f ca="1">+C16</f>
        <v>1.8621612960827947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45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1" t="s">
        <v>40</v>
      </c>
      <c r="C21" s="9">
        <v>51873.813000000002</v>
      </c>
      <c r="D21" s="9" t="s">
        <v>12</v>
      </c>
      <c r="E21">
        <f>+(C21-C$7)/C$8</f>
        <v>-1030.9972864888814</v>
      </c>
      <c r="F21">
        <f>ROUND(2*E21,0)/2</f>
        <v>-1031</v>
      </c>
      <c r="G21">
        <f>+C21-(C$7+F21*C$8)</f>
        <v>5.0530000080470927E-3</v>
      </c>
      <c r="H21">
        <f>+G21</f>
        <v>5.0530000080470927E-3</v>
      </c>
      <c r="O21">
        <f ca="1">+C$11+C$12*$F21</f>
        <v>4.1747935353877389E-3</v>
      </c>
      <c r="Q21" s="2">
        <f>+C21-15018.5</f>
        <v>36855.313000000002</v>
      </c>
    </row>
    <row r="22" spans="1:17" x14ac:dyDescent="0.2">
      <c r="A22" t="str">
        <f>$D$7</f>
        <v>VSX</v>
      </c>
      <c r="C22" s="9">
        <f>$C$7</f>
        <v>53793.697999999997</v>
      </c>
      <c r="D22" s="9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2.418054896659002E-3</v>
      </c>
      <c r="Q22" s="2">
        <f>+C22-15018.5</f>
        <v>38775.197999999997</v>
      </c>
    </row>
    <row r="23" spans="1:17" x14ac:dyDescent="0.2">
      <c r="A23" s="36" t="s">
        <v>41</v>
      </c>
      <c r="B23" s="37" t="s">
        <v>42</v>
      </c>
      <c r="C23" s="36">
        <v>54888.652800000003</v>
      </c>
      <c r="D23" s="36">
        <v>5.0000000000000001E-4</v>
      </c>
      <c r="E23">
        <f>+(C23-C$7)/C$8</f>
        <v>588.00158740132133</v>
      </c>
      <c r="F23">
        <f>ROUND(2*E23,0)/2</f>
        <v>588</v>
      </c>
      <c r="G23">
        <f>+C23-(C$7+F23*C$8)</f>
        <v>2.9560000039055012E-3</v>
      </c>
      <c r="I23">
        <f>+G23</f>
        <v>2.9560000039055012E-3</v>
      </c>
      <c r="O23">
        <f ca="1">+C$11+C$12*$F23</f>
        <v>1.4161515799058523E-3</v>
      </c>
      <c r="Q23" s="2">
        <f>+C23-15018.5</f>
        <v>39870.152800000003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R28">
    <sortCondition ref="C21:C2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2024-02-25T04:39:10Z</dcterms:modified>
</cp:coreProperties>
</file>