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E429C28-BFD0-4C91-9EEC-324A55606C2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C8" i="1"/>
  <c r="C9" i="1"/>
  <c r="D9" i="1"/>
  <c r="F16" i="1"/>
  <c r="A21" i="1"/>
  <c r="C21" i="1"/>
  <c r="C17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K24" i="1"/>
  <c r="Q24" i="1"/>
  <c r="E25" i="1"/>
  <c r="F25" i="1"/>
  <c r="G25" i="1"/>
  <c r="K25" i="1"/>
  <c r="Q25" i="1"/>
  <c r="E26" i="1"/>
  <c r="F26" i="1"/>
  <c r="G26" i="1"/>
  <c r="K26" i="1"/>
  <c r="Q26" i="1"/>
  <c r="E27" i="1"/>
  <c r="F27" i="1"/>
  <c r="G27" i="1"/>
  <c r="K27" i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/>
  <c r="K31" i="1"/>
  <c r="Q31" i="1"/>
  <c r="E32" i="1"/>
  <c r="F32" i="1"/>
  <c r="G32" i="1"/>
  <c r="K32" i="1"/>
  <c r="Q32" i="1"/>
  <c r="E33" i="1"/>
  <c r="F33" i="1"/>
  <c r="G33" i="1"/>
  <c r="K33" i="1"/>
  <c r="Q33" i="1"/>
  <c r="E34" i="1"/>
  <c r="F34" i="1"/>
  <c r="G34" i="1"/>
  <c r="K34" i="1"/>
  <c r="Q34" i="1"/>
  <c r="E35" i="1"/>
  <c r="F35" i="1"/>
  <c r="G35" i="1"/>
  <c r="K35" i="1"/>
  <c r="Q35" i="1"/>
  <c r="E36" i="1"/>
  <c r="F36" i="1"/>
  <c r="G36" i="1"/>
  <c r="K36" i="1"/>
  <c r="Q36" i="1"/>
  <c r="E37" i="1"/>
  <c r="F37" i="1"/>
  <c r="G37" i="1"/>
  <c r="K37" i="1"/>
  <c r="Q37" i="1"/>
  <c r="Q21" i="1"/>
  <c r="E21" i="1"/>
  <c r="F21" i="1"/>
  <c r="G21" i="1"/>
  <c r="H21" i="1"/>
  <c r="C11" i="1"/>
  <c r="C12" i="1"/>
  <c r="C16" i="1" l="1"/>
  <c r="D18" i="1" s="1"/>
  <c r="O27" i="1"/>
  <c r="O31" i="1"/>
  <c r="O29" i="1"/>
  <c r="O35" i="1"/>
  <c r="O36" i="1"/>
  <c r="O26" i="1"/>
  <c r="O33" i="1"/>
  <c r="O37" i="1"/>
  <c r="O34" i="1"/>
  <c r="O22" i="1"/>
  <c r="O28" i="1"/>
  <c r="O23" i="1"/>
  <c r="O25" i="1"/>
  <c r="O24" i="1"/>
  <c r="O30" i="1"/>
  <c r="O21" i="1"/>
  <c r="C15" i="1"/>
  <c r="O32" i="1"/>
  <c r="F17" i="1"/>
  <c r="C18" i="1" l="1"/>
  <c r="F18" i="1"/>
  <c r="F19" i="1" s="1"/>
</calcChain>
</file>

<file path=xl/sharedStrings.xml><?xml version="1.0" encoding="utf-8"?>
<sst xmlns="http://schemas.openxmlformats.org/spreadsheetml/2006/main" count="97" uniqueCount="54">
  <si>
    <t>V0888 Mon / GSC 5401-0179  / NSV 03645</t>
  </si>
  <si>
    <t>EA/KE:</t>
  </si>
  <si>
    <t>IBVS 5495 Eph.</t>
  </si>
  <si>
    <t>IBVS 5495</t>
  </si>
  <si>
    <t>Mon</t>
  </si>
  <si>
    <t>System Type:</t>
  </si>
  <si>
    <t>G5401-0179_Mon.xls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</si>
  <si>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</si>
  <si>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</si>
  <si>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</si>
  <si>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</si>
  <si>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</si>
  <si>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</si>
  <si>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</si>
  <si>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</si>
  <si>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</si>
  <si>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</si>
  <si>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</si>
  <si>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</si>
  <si>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</si>
  <si>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</si>
  <si>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</si>
  <si>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</si>
  <si>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</si>
  <si>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</si>
  <si>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</si>
  <si>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</si>
  <si>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</si>
  <si>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</si>
  <si>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</si>
  <si>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</si>
  <si>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</si>
  <si>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</si>
  <si>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</si>
  <si>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</si>
  <si>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</si>
  <si>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</si>
  <si>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</si>
  <si>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</si>
  <si>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</si>
  <si>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</si>
  <si>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</si>
  <si>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</si>
  <si>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</si>
  <si>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</si>
  <si>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VSB-64</t>
  </si>
  <si>
    <t>I</t>
  </si>
  <si>
    <t>Ic</t>
  </si>
  <si>
    <t>V</t>
  </si>
  <si>
    <t>B</t>
  </si>
  <si>
    <t>VSB-66</t>
  </si>
  <si>
    <t>II</t>
  </si>
  <si>
    <t>VSB 067</t>
  </si>
  <si>
    <t>VSB 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</si>
</sst>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6" formatCode="m/d/yyyy"/>
    <numFmt numFmtId="167" formatCode="0.0000"/>
  </numFmts>
  <fonts count="11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0" fillId="0" borderId="0" applyFill="0" applyBorder="0" applyProtection="0">
      <alignment vertical="top"/>
    </xf>
    <xf numFmtId="164" fontId="10" fillId="0" borderId="0" applyFill="0" applyBorder="0" applyProtection="0">
      <alignment vertical="top"/>
    </xf>
    <xf numFmtId="0" fontId="10" fillId="0" borderId="0" applyFill="0" applyBorder="0" applyProtection="0">
      <alignment vertical="top"/>
    </xf>
    <xf numFmtId="2" fontId="10" fillId="0" borderId="0" applyFill="0" applyBorder="0" applyProtection="0">
      <alignment vertical="top"/>
    </xf>
    <xf numFmtId="0" fontId="10" fillId="0" borderId="0"/>
    <xf numFmtId="0" fontId="10" fillId="0" borderId="0"/>
  </cellStyleXfs>
  <cellXfs count="44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>
      <alignment vertical="top"/>
    </xf>
    <xf numFmtId="0" fontId="0" fillId="0" borderId="0" xfId="0" applyFont="1" applyAlignment="1">
      <alignment horizontal="left" vertical="center"/>
    </xf>
    <xf numFmtId="0" fontId="3" fillId="0" borderId="0" xfId="0" applyFont="1">
      <alignment vertical="top"/>
    </xf>
    <xf numFmtId="0" fontId="0" fillId="2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3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 applyAlignment="1"/>
    <xf numFmtId="0" fontId="6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Font="1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5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166" fontId="0" fillId="0" borderId="0" xfId="0" applyNumberFormat="1" applyAlignment="1"/>
    <xf numFmtId="0" fontId="8" fillId="0" borderId="0" xfId="5" applyFont="1"/>
    <xf numFmtId="0" fontId="8" fillId="0" borderId="0" xfId="5" applyFont="1" applyBorder="1" applyAlignment="1">
      <alignment horizontal="center"/>
    </xf>
    <xf numFmtId="167" fontId="8" fillId="0" borderId="0" xfId="5" applyNumberFormat="1" applyFont="1" applyFill="1" applyBorder="1" applyAlignment="1" applyProtection="1">
      <alignment horizontal="left" vertical="top"/>
    </xf>
    <xf numFmtId="0" fontId="8" fillId="0" borderId="0" xfId="5" applyNumberFormat="1" applyFont="1" applyFill="1" applyBorder="1" applyAlignment="1" applyProtection="1">
      <alignment horizontal="left" vertical="top"/>
    </xf>
    <xf numFmtId="0" fontId="9" fillId="0" borderId="0" xfId="6" applyFont="1" applyAlignment="1">
      <alignment horizontal="left"/>
    </xf>
    <xf numFmtId="0" fontId="9" fillId="0" borderId="0" xfId="6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0" xfId="5" applyFont="1" applyAlignment="1">
      <alignment horizontal="left"/>
    </xf>
  </cellXfs>
  <cellStyles count="7">
    <cellStyle name="Comma0" xfId="1"/>
    <cellStyle name="Currency0" xfId="2"/>
    <cellStyle name="Date" xfId="3"/>
    <cellStyle name="Fixed" xfId="4"/>
    <cellStyle name="Normal" xfId="0" builtinId="0"/>
    <cellStyle name="Normal_A" xfId="5"/>
    <cellStyle name="Normal_A_1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V0888 Mon - O-C Diagr.</a:t>
            </a:r>
          </a:p>
        </c:rich>
      </c:tx>
      <c:layout>
        <c:manualLayout>
          <c:xMode val="edge"/>
          <c:yMode val="edge"/>
          <c:x val="0.35789473684210527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959899749373"/>
          <c:y val="0.11211274266392376"/>
          <c:w val="0.8342857142857143"/>
          <c:h val="0.663665240043192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2446</c:v>
                </c:pt>
                <c:pt idx="2">
                  <c:v>2448</c:v>
                </c:pt>
                <c:pt idx="3">
                  <c:v>2448</c:v>
                </c:pt>
                <c:pt idx="4">
                  <c:v>2448</c:v>
                </c:pt>
                <c:pt idx="5">
                  <c:v>2453.5</c:v>
                </c:pt>
                <c:pt idx="6">
                  <c:v>2458.5</c:v>
                </c:pt>
                <c:pt idx="7">
                  <c:v>2458.5</c:v>
                </c:pt>
                <c:pt idx="8">
                  <c:v>2591.5</c:v>
                </c:pt>
                <c:pt idx="9">
                  <c:v>2591.5</c:v>
                </c:pt>
                <c:pt idx="10">
                  <c:v>2591.5</c:v>
                </c:pt>
                <c:pt idx="11">
                  <c:v>2724.5</c:v>
                </c:pt>
                <c:pt idx="12">
                  <c:v>2724.5</c:v>
                </c:pt>
                <c:pt idx="13">
                  <c:v>2724.5</c:v>
                </c:pt>
                <c:pt idx="14">
                  <c:v>2755</c:v>
                </c:pt>
                <c:pt idx="15">
                  <c:v>2755</c:v>
                </c:pt>
                <c:pt idx="16">
                  <c:v>2755</c:v>
                </c:pt>
              </c:numCache>
            </c:numRef>
          </c:xVal>
          <c:yVal>
            <c:numRef>
              <c:f>Active!$H$21:$H$37</c:f>
              <c:numCache>
                <c:formatCode>General</c:formatCode>
                <c:ptCount val="1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5E-4214-9108-9A89C0E4BC7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2446</c:v>
                </c:pt>
                <c:pt idx="2">
                  <c:v>2448</c:v>
                </c:pt>
                <c:pt idx="3">
                  <c:v>2448</c:v>
                </c:pt>
                <c:pt idx="4">
                  <c:v>2448</c:v>
                </c:pt>
                <c:pt idx="5">
                  <c:v>2453.5</c:v>
                </c:pt>
                <c:pt idx="6">
                  <c:v>2458.5</c:v>
                </c:pt>
                <c:pt idx="7">
                  <c:v>2458.5</c:v>
                </c:pt>
                <c:pt idx="8">
                  <c:v>2591.5</c:v>
                </c:pt>
                <c:pt idx="9">
                  <c:v>2591.5</c:v>
                </c:pt>
                <c:pt idx="10">
                  <c:v>2591.5</c:v>
                </c:pt>
                <c:pt idx="11">
                  <c:v>2724.5</c:v>
                </c:pt>
                <c:pt idx="12">
                  <c:v>2724.5</c:v>
                </c:pt>
                <c:pt idx="13">
                  <c:v>2724.5</c:v>
                </c:pt>
                <c:pt idx="14">
                  <c:v>2755</c:v>
                </c:pt>
                <c:pt idx="15">
                  <c:v>2755</c:v>
                </c:pt>
                <c:pt idx="16">
                  <c:v>2755</c:v>
                </c:pt>
              </c:numCache>
            </c:numRef>
          </c:xVal>
          <c:yVal>
            <c:numRef>
              <c:f>Active!$I$21:$I$37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5E-4214-9108-9A89C0E4BC7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2446</c:v>
                </c:pt>
                <c:pt idx="2">
                  <c:v>2448</c:v>
                </c:pt>
                <c:pt idx="3">
                  <c:v>2448</c:v>
                </c:pt>
                <c:pt idx="4">
                  <c:v>2448</c:v>
                </c:pt>
                <c:pt idx="5">
                  <c:v>2453.5</c:v>
                </c:pt>
                <c:pt idx="6">
                  <c:v>2458.5</c:v>
                </c:pt>
                <c:pt idx="7">
                  <c:v>2458.5</c:v>
                </c:pt>
                <c:pt idx="8">
                  <c:v>2591.5</c:v>
                </c:pt>
                <c:pt idx="9">
                  <c:v>2591.5</c:v>
                </c:pt>
                <c:pt idx="10">
                  <c:v>2591.5</c:v>
                </c:pt>
                <c:pt idx="11">
                  <c:v>2724.5</c:v>
                </c:pt>
                <c:pt idx="12">
                  <c:v>2724.5</c:v>
                </c:pt>
                <c:pt idx="13">
                  <c:v>2724.5</c:v>
                </c:pt>
                <c:pt idx="14">
                  <c:v>2755</c:v>
                </c:pt>
                <c:pt idx="15">
                  <c:v>2755</c:v>
                </c:pt>
                <c:pt idx="16">
                  <c:v>2755</c:v>
                </c:pt>
              </c:numCache>
            </c:numRef>
          </c:xVal>
          <c:yVal>
            <c:numRef>
              <c:f>Active!$J$21:$J$37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5E-4214-9108-9A89C0E4BC7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2446</c:v>
                </c:pt>
                <c:pt idx="2">
                  <c:v>2448</c:v>
                </c:pt>
                <c:pt idx="3">
                  <c:v>2448</c:v>
                </c:pt>
                <c:pt idx="4">
                  <c:v>2448</c:v>
                </c:pt>
                <c:pt idx="5">
                  <c:v>2453.5</c:v>
                </c:pt>
                <c:pt idx="6">
                  <c:v>2458.5</c:v>
                </c:pt>
                <c:pt idx="7">
                  <c:v>2458.5</c:v>
                </c:pt>
                <c:pt idx="8">
                  <c:v>2591.5</c:v>
                </c:pt>
                <c:pt idx="9">
                  <c:v>2591.5</c:v>
                </c:pt>
                <c:pt idx="10">
                  <c:v>2591.5</c:v>
                </c:pt>
                <c:pt idx="11">
                  <c:v>2724.5</c:v>
                </c:pt>
                <c:pt idx="12">
                  <c:v>2724.5</c:v>
                </c:pt>
                <c:pt idx="13">
                  <c:v>2724.5</c:v>
                </c:pt>
                <c:pt idx="14">
                  <c:v>2755</c:v>
                </c:pt>
                <c:pt idx="15">
                  <c:v>2755</c:v>
                </c:pt>
                <c:pt idx="16">
                  <c:v>2755</c:v>
                </c:pt>
              </c:numCache>
            </c:numRef>
          </c:xVal>
          <c:yVal>
            <c:numRef>
              <c:f>Active!$K$21:$K$37</c:f>
              <c:numCache>
                <c:formatCode>General</c:formatCode>
                <c:ptCount val="17"/>
                <c:pt idx="1">
                  <c:v>-2.5859999994281679E-2</c:v>
                </c:pt>
                <c:pt idx="2">
                  <c:v>-2.2179999999934807E-2</c:v>
                </c:pt>
                <c:pt idx="3">
                  <c:v>-1.8079999994370155E-2</c:v>
                </c:pt>
                <c:pt idx="4">
                  <c:v>-1.0879999994358514E-2</c:v>
                </c:pt>
                <c:pt idx="5">
                  <c:v>-2.1134999973583035E-2</c:v>
                </c:pt>
                <c:pt idx="6">
                  <c:v>-5.6850000837584957E-3</c:v>
                </c:pt>
                <c:pt idx="7">
                  <c:v>-1.7850001895567402E-3</c:v>
                </c:pt>
                <c:pt idx="8">
                  <c:v>-2.2014999805833213E-2</c:v>
                </c:pt>
                <c:pt idx="9">
                  <c:v>-1.8215000207419507E-2</c:v>
                </c:pt>
                <c:pt idx="10">
                  <c:v>-1.7314999873633496E-2</c:v>
                </c:pt>
                <c:pt idx="11">
                  <c:v>-3.0545000001438893E-2</c:v>
                </c:pt>
                <c:pt idx="12">
                  <c:v>-2.6545000000623986E-2</c:v>
                </c:pt>
                <c:pt idx="13">
                  <c:v>-2.3645000001124572E-2</c:v>
                </c:pt>
                <c:pt idx="14">
                  <c:v>-2.644999999756692E-2</c:v>
                </c:pt>
                <c:pt idx="15">
                  <c:v>-2.5049999996554106E-2</c:v>
                </c:pt>
                <c:pt idx="16">
                  <c:v>-2.0749999996041879E-2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5E-4214-9108-9A89C0E4BC7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2446</c:v>
                </c:pt>
                <c:pt idx="2">
                  <c:v>2448</c:v>
                </c:pt>
                <c:pt idx="3">
                  <c:v>2448</c:v>
                </c:pt>
                <c:pt idx="4">
                  <c:v>2448</c:v>
                </c:pt>
                <c:pt idx="5">
                  <c:v>2453.5</c:v>
                </c:pt>
                <c:pt idx="6">
                  <c:v>2458.5</c:v>
                </c:pt>
                <c:pt idx="7">
                  <c:v>2458.5</c:v>
                </c:pt>
                <c:pt idx="8">
                  <c:v>2591.5</c:v>
                </c:pt>
                <c:pt idx="9">
                  <c:v>2591.5</c:v>
                </c:pt>
                <c:pt idx="10">
                  <c:v>2591.5</c:v>
                </c:pt>
                <c:pt idx="11">
                  <c:v>2724.5</c:v>
                </c:pt>
                <c:pt idx="12">
                  <c:v>2724.5</c:v>
                </c:pt>
                <c:pt idx="13">
                  <c:v>2724.5</c:v>
                </c:pt>
                <c:pt idx="14">
                  <c:v>2755</c:v>
                </c:pt>
                <c:pt idx="15">
                  <c:v>2755</c:v>
                </c:pt>
                <c:pt idx="16">
                  <c:v>2755</c:v>
                </c:pt>
              </c:numCache>
            </c:numRef>
          </c:xVal>
          <c:yVal>
            <c:numRef>
              <c:f>Active!$L$21:$L$37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5E-4214-9108-9A89C0E4BC7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2446</c:v>
                </c:pt>
                <c:pt idx="2">
                  <c:v>2448</c:v>
                </c:pt>
                <c:pt idx="3">
                  <c:v>2448</c:v>
                </c:pt>
                <c:pt idx="4">
                  <c:v>2448</c:v>
                </c:pt>
                <c:pt idx="5">
                  <c:v>2453.5</c:v>
                </c:pt>
                <c:pt idx="6">
                  <c:v>2458.5</c:v>
                </c:pt>
                <c:pt idx="7">
                  <c:v>2458.5</c:v>
                </c:pt>
                <c:pt idx="8">
                  <c:v>2591.5</c:v>
                </c:pt>
                <c:pt idx="9">
                  <c:v>2591.5</c:v>
                </c:pt>
                <c:pt idx="10">
                  <c:v>2591.5</c:v>
                </c:pt>
                <c:pt idx="11">
                  <c:v>2724.5</c:v>
                </c:pt>
                <c:pt idx="12">
                  <c:v>2724.5</c:v>
                </c:pt>
                <c:pt idx="13">
                  <c:v>2724.5</c:v>
                </c:pt>
                <c:pt idx="14">
                  <c:v>2755</c:v>
                </c:pt>
                <c:pt idx="15">
                  <c:v>2755</c:v>
                </c:pt>
                <c:pt idx="16">
                  <c:v>2755</c:v>
                </c:pt>
              </c:numCache>
            </c:numRef>
          </c:xVal>
          <c:yVal>
            <c:numRef>
              <c:f>Active!$M$21:$M$37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5E-4214-9108-9A89C0E4BC7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2446</c:v>
                </c:pt>
                <c:pt idx="2">
                  <c:v>2448</c:v>
                </c:pt>
                <c:pt idx="3">
                  <c:v>2448</c:v>
                </c:pt>
                <c:pt idx="4">
                  <c:v>2448</c:v>
                </c:pt>
                <c:pt idx="5">
                  <c:v>2453.5</c:v>
                </c:pt>
                <c:pt idx="6">
                  <c:v>2458.5</c:v>
                </c:pt>
                <c:pt idx="7">
                  <c:v>2458.5</c:v>
                </c:pt>
                <c:pt idx="8">
                  <c:v>2591.5</c:v>
                </c:pt>
                <c:pt idx="9">
                  <c:v>2591.5</c:v>
                </c:pt>
                <c:pt idx="10">
                  <c:v>2591.5</c:v>
                </c:pt>
                <c:pt idx="11">
                  <c:v>2724.5</c:v>
                </c:pt>
                <c:pt idx="12">
                  <c:v>2724.5</c:v>
                </c:pt>
                <c:pt idx="13">
                  <c:v>2724.5</c:v>
                </c:pt>
                <c:pt idx="14">
                  <c:v>2755</c:v>
                </c:pt>
                <c:pt idx="15">
                  <c:v>2755</c:v>
                </c:pt>
                <c:pt idx="16">
                  <c:v>2755</c:v>
                </c:pt>
              </c:numCache>
            </c:numRef>
          </c:xVal>
          <c:yVal>
            <c:numRef>
              <c:f>Active!$N$21:$N$37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5E-4214-9108-9A89C0E4BC7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Active!$F$21:$F$37</c:f>
              <c:numCache>
                <c:formatCode>General</c:formatCode>
                <c:ptCount val="17"/>
                <c:pt idx="0">
                  <c:v>0</c:v>
                </c:pt>
                <c:pt idx="1">
                  <c:v>2446</c:v>
                </c:pt>
                <c:pt idx="2">
                  <c:v>2448</c:v>
                </c:pt>
                <c:pt idx="3">
                  <c:v>2448</c:v>
                </c:pt>
                <c:pt idx="4">
                  <c:v>2448</c:v>
                </c:pt>
                <c:pt idx="5">
                  <c:v>2453.5</c:v>
                </c:pt>
                <c:pt idx="6">
                  <c:v>2458.5</c:v>
                </c:pt>
                <c:pt idx="7">
                  <c:v>2458.5</c:v>
                </c:pt>
                <c:pt idx="8">
                  <c:v>2591.5</c:v>
                </c:pt>
                <c:pt idx="9">
                  <c:v>2591.5</c:v>
                </c:pt>
                <c:pt idx="10">
                  <c:v>2591.5</c:v>
                </c:pt>
                <c:pt idx="11">
                  <c:v>2724.5</c:v>
                </c:pt>
                <c:pt idx="12">
                  <c:v>2724.5</c:v>
                </c:pt>
                <c:pt idx="13">
                  <c:v>2724.5</c:v>
                </c:pt>
                <c:pt idx="14">
                  <c:v>2755</c:v>
                </c:pt>
                <c:pt idx="15">
                  <c:v>2755</c:v>
                </c:pt>
                <c:pt idx="16">
                  <c:v>2755</c:v>
                </c:pt>
              </c:numCache>
            </c:numRef>
          </c:xVal>
          <c:yVal>
            <c:numRef>
              <c:f>Active!$O$21:$O$37</c:f>
              <c:numCache>
                <c:formatCode>General</c:formatCode>
                <c:ptCount val="17"/>
                <c:pt idx="0">
                  <c:v>2.6933116919609333E-3</c:v>
                </c:pt>
                <c:pt idx="1">
                  <c:v>-1.8703463950524604E-2</c:v>
                </c:pt>
                <c:pt idx="2">
                  <c:v>-1.8720959269937918E-2</c:v>
                </c:pt>
                <c:pt idx="3">
                  <c:v>-1.8720959269937918E-2</c:v>
                </c:pt>
                <c:pt idx="4">
                  <c:v>-1.8720959269937918E-2</c:v>
                </c:pt>
                <c:pt idx="5">
                  <c:v>-1.8769071398324538E-2</c:v>
                </c:pt>
                <c:pt idx="6">
                  <c:v>-1.8812809696857828E-2</c:v>
                </c:pt>
                <c:pt idx="7">
                  <c:v>-1.8812809696857828E-2</c:v>
                </c:pt>
                <c:pt idx="8">
                  <c:v>-1.9976248437843347E-2</c:v>
                </c:pt>
                <c:pt idx="9">
                  <c:v>-1.9976248437843347E-2</c:v>
                </c:pt>
                <c:pt idx="10">
                  <c:v>-1.9976248437843347E-2</c:v>
                </c:pt>
                <c:pt idx="11">
                  <c:v>-2.1139687178828866E-2</c:v>
                </c:pt>
                <c:pt idx="12">
                  <c:v>-2.1139687178828866E-2</c:v>
                </c:pt>
                <c:pt idx="13">
                  <c:v>-2.1139687178828866E-2</c:v>
                </c:pt>
                <c:pt idx="14">
                  <c:v>-2.1406490799881935E-2</c:v>
                </c:pt>
                <c:pt idx="15">
                  <c:v>-2.1406490799881935E-2</c:v>
                </c:pt>
                <c:pt idx="16">
                  <c:v>-2.1406490799881935E-2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5E-4214-9108-9A89C0E4B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4315200"/>
        <c:axId val="1"/>
      </c:scatterChart>
      <c:valAx>
        <c:axId val="804315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556390977443608E-2"/>
              <c:y val="0.366367627469989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315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962406015037594"/>
          <c:y val="0.91291543512015949"/>
          <c:w val="0.61203007518796992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261548-3B47-358B-5048-7B2E86A82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2" ht="20.25" x14ac:dyDescent="0.3">
      <c r="A1" s="2" t="s">
        <v>0</v>
      </c>
      <c r="E1" s="3"/>
      <c r="F1" s="3"/>
      <c r="G1" s="4" t="s">
        <v>1</v>
      </c>
      <c r="H1" s="5" t="s">
        <v>2</v>
      </c>
      <c r="I1" s="6">
        <v>51873.805999999997</v>
      </c>
      <c r="J1" s="6">
        <v>2.5496099999999999</v>
      </c>
      <c r="K1" s="7" t="s">
        <v>3</v>
      </c>
      <c r="L1" s="8" t="s">
        <v>4</v>
      </c>
    </row>
    <row r="2" spans="1:12" x14ac:dyDescent="0.2">
      <c r="A2" s="1" t="s">
        <v>5</v>
      </c>
      <c r="B2" s="1" t="s">
        <v>1</v>
      </c>
      <c r="C2" s="9" t="s">
        <v>4</v>
      </c>
      <c r="D2" s="1" t="s">
        <v>6</v>
      </c>
    </row>
    <row r="4" spans="1:12" x14ac:dyDescent="0.2">
      <c r="A4" s="10" t="s">
        <v>2</v>
      </c>
      <c r="C4" s="11">
        <v>51873.805999999997</v>
      </c>
      <c r="D4" s="12">
        <v>2.5496099999999999</v>
      </c>
    </row>
    <row r="5" spans="1:12" x14ac:dyDescent="0.2">
      <c r="A5" s="5" t="s">
        <v>7</v>
      </c>
      <c r="B5"/>
      <c r="C5" s="13">
        <v>-9.5</v>
      </c>
      <c r="D5" t="s">
        <v>8</v>
      </c>
    </row>
    <row r="6" spans="1:12" x14ac:dyDescent="0.2">
      <c r="A6" s="14" t="s">
        <v>9</v>
      </c>
    </row>
    <row r="7" spans="1:12" x14ac:dyDescent="0.2">
      <c r="A7" s="1" t="s">
        <v>10</v>
      </c>
      <c r="C7" s="1">
        <f>+C4</f>
        <v>51873.805999999997</v>
      </c>
    </row>
    <row r="8" spans="1:12" x14ac:dyDescent="0.2">
      <c r="A8" s="1" t="s">
        <v>11</v>
      </c>
      <c r="C8" s="1">
        <f>+D4</f>
        <v>2.5496099999999999</v>
      </c>
    </row>
    <row r="9" spans="1:12" x14ac:dyDescent="0.2">
      <c r="A9" s="15" t="s">
        <v>12</v>
      </c>
      <c r="B9" s="16">
        <v>21</v>
      </c>
      <c r="C9" s="17" t="str">
        <f>"F"&amp;B9</f>
        <v>F21</v>
      </c>
      <c r="D9" s="18" t="str">
        <f>"G"&amp;B9</f>
        <v>G21</v>
      </c>
    </row>
    <row r="10" spans="1:12" x14ac:dyDescent="0.2">
      <c r="A10"/>
      <c r="B10"/>
      <c r="C10" s="19" t="s">
        <v>13</v>
      </c>
      <c r="D10" s="19" t="s">
        <v>14</v>
      </c>
      <c r="E10"/>
    </row>
    <row r="11" spans="1:12" x14ac:dyDescent="0.2">
      <c r="A11" t="s">
        <v>15</v>
      </c>
      <c r="B11"/>
      <c r="C11" s="20">
        <f ca="1">INTERCEPT(INDIRECT($D$9):G992,INDIRECT($C$9):F992)</f>
        <v>2.6933116919609333E-3</v>
      </c>
      <c r="D11" s="21"/>
      <c r="E11"/>
    </row>
    <row r="12" spans="1:12" x14ac:dyDescent="0.2">
      <c r="A12" t="s">
        <v>16</v>
      </c>
      <c r="B12"/>
      <c r="C12" s="20">
        <f ca="1">SLOPE(INDIRECT($D$9):G992,INDIRECT($C$9):F992)</f>
        <v>-8.747659706658028E-6</v>
      </c>
      <c r="D12" s="21"/>
      <c r="E12"/>
    </row>
    <row r="13" spans="1:12" x14ac:dyDescent="0.2">
      <c r="A13" t="s">
        <v>17</v>
      </c>
      <c r="B13"/>
      <c r="C13" s="21" t="s">
        <v>18</v>
      </c>
    </row>
    <row r="14" spans="1:12" x14ac:dyDescent="0.2">
      <c r="A14"/>
      <c r="B14"/>
      <c r="C14"/>
    </row>
    <row r="15" spans="1:12" x14ac:dyDescent="0.2">
      <c r="A15" s="22" t="s">
        <v>19</v>
      </c>
      <c r="B15"/>
      <c r="C15" s="23">
        <f ca="1">(C7+C11)+(C8+C12)*INT(MAX(F21:F3533))</f>
        <v>58897.96014350919</v>
      </c>
      <c r="E15" s="24" t="s">
        <v>20</v>
      </c>
      <c r="F15" s="25">
        <v>1</v>
      </c>
    </row>
    <row r="16" spans="1:12" x14ac:dyDescent="0.2">
      <c r="A16" s="22" t="s">
        <v>21</v>
      </c>
      <c r="B16"/>
      <c r="C16" s="23">
        <f ca="1">+C8+C12</f>
        <v>2.5496012523402931</v>
      </c>
      <c r="E16" s="24" t="s">
        <v>22</v>
      </c>
      <c r="F16" s="26">
        <f ca="1">NOW()+15018.5+$C$5/24</f>
        <v>60365.742738310182</v>
      </c>
    </row>
    <row r="17" spans="1:17" x14ac:dyDescent="0.2">
      <c r="A17" s="24" t="s">
        <v>23</v>
      </c>
      <c r="B17"/>
      <c r="C17">
        <f>COUNT(C21:C2191)</f>
        <v>17</v>
      </c>
      <c r="E17" s="24" t="s">
        <v>24</v>
      </c>
      <c r="F17" s="20">
        <f ca="1">ROUND(2*(F16-$C$7)/$C$8,0)/2+F15</f>
        <v>3331.5</v>
      </c>
    </row>
    <row r="18" spans="1:17" x14ac:dyDescent="0.2">
      <c r="A18" s="22" t="s">
        <v>25</v>
      </c>
      <c r="B18"/>
      <c r="C18" s="27">
        <f ca="1">+C15</f>
        <v>58897.96014350919</v>
      </c>
      <c r="D18" s="28">
        <f ca="1">+C16</f>
        <v>2.5496012523402931</v>
      </c>
      <c r="E18" s="24" t="s">
        <v>26</v>
      </c>
      <c r="F18" s="18">
        <f ca="1">ROUND(2*(F16-$C$15)/$C$16,0)/2+F15</f>
        <v>576.5</v>
      </c>
    </row>
    <row r="19" spans="1:17" x14ac:dyDescent="0.2">
      <c r="E19" s="24" t="s">
        <v>27</v>
      </c>
      <c r="F19" s="29">
        <f ca="1">+$C$15+$C$16*F18-15018.5-$C$5/24</f>
        <v>45349.701098816702</v>
      </c>
    </row>
    <row r="20" spans="1:17" x14ac:dyDescent="0.2">
      <c r="A20" s="19" t="s">
        <v>28</v>
      </c>
      <c r="B20" s="19" t="s">
        <v>29</v>
      </c>
      <c r="C20" s="19" t="s">
        <v>30</v>
      </c>
      <c r="D20" s="19" t="s">
        <v>31</v>
      </c>
      <c r="E20" s="19" t="s">
        <v>32</v>
      </c>
      <c r="F20" s="19" t="s">
        <v>33</v>
      </c>
      <c r="G20" s="19" t="s">
        <v>34</v>
      </c>
      <c r="H20" s="30" t="s">
        <v>35</v>
      </c>
      <c r="I20" s="30" t="s">
        <v>36</v>
      </c>
      <c r="J20" s="30" t="s">
        <v>37</v>
      </c>
      <c r="K20" s="30" t="s">
        <v>38</v>
      </c>
      <c r="L20" s="30" t="s">
        <v>39</v>
      </c>
      <c r="M20" s="30" t="s">
        <v>40</v>
      </c>
      <c r="N20" s="30" t="s">
        <v>41</v>
      </c>
      <c r="O20" s="30" t="s">
        <v>42</v>
      </c>
      <c r="P20" s="30" t="s">
        <v>43</v>
      </c>
      <c r="Q20" s="19" t="s">
        <v>44</v>
      </c>
    </row>
    <row r="21" spans="1:17" x14ac:dyDescent="0.2">
      <c r="A21" s="1" t="str">
        <f>$K$1</f>
        <v>IBVS 5495</v>
      </c>
      <c r="C21" s="9">
        <f>+$C$4</f>
        <v>51873.805999999997</v>
      </c>
      <c r="D21" s="9" t="s">
        <v>18</v>
      </c>
      <c r="E21" s="1">
        <f>+(C21-C$7)/C$8</f>
        <v>0</v>
      </c>
      <c r="F21" s="1">
        <f>ROUND(2*E21,0)/2</f>
        <v>0</v>
      </c>
      <c r="G21" s="1">
        <f>+C21-(C$7+F21*C$8)</f>
        <v>0</v>
      </c>
      <c r="H21" s="1">
        <f>+G21</f>
        <v>0</v>
      </c>
      <c r="O21" s="1">
        <f ca="1">+C$11+C$12*$F21</f>
        <v>2.6933116919609333E-3</v>
      </c>
      <c r="Q21" s="31">
        <f>+C21-15018.5</f>
        <v>36855.305999999997</v>
      </c>
    </row>
    <row r="22" spans="1:17" x14ac:dyDescent="0.2">
      <c r="A22" s="32" t="s">
        <v>45</v>
      </c>
      <c r="B22" s="33" t="s">
        <v>46</v>
      </c>
      <c r="C22" s="34">
        <v>58110.126199999999</v>
      </c>
      <c r="D22" s="35" t="s">
        <v>47</v>
      </c>
      <c r="E22" s="1">
        <f>+(C22-C$7)/C$8</f>
        <v>2445.9898572722896</v>
      </c>
      <c r="F22" s="1">
        <f>ROUND(2*E22,0)/2</f>
        <v>2446</v>
      </c>
      <c r="G22" s="1">
        <f>+C22-(C$7+F22*C$8)</f>
        <v>-2.5859999994281679E-2</v>
      </c>
      <c r="K22" s="1">
        <f>+G22</f>
        <v>-2.5859999994281679E-2</v>
      </c>
      <c r="O22" s="1">
        <f ca="1">+C$11+C$12*$F22</f>
        <v>-1.8703463950524604E-2</v>
      </c>
      <c r="Q22" s="31">
        <f>+C22-15018.5</f>
        <v>43091.626199999999</v>
      </c>
    </row>
    <row r="23" spans="1:17" x14ac:dyDescent="0.2">
      <c r="A23" s="32" t="s">
        <v>45</v>
      </c>
      <c r="B23" s="33" t="s">
        <v>46</v>
      </c>
      <c r="C23" s="34">
        <v>58115.229099999997</v>
      </c>
      <c r="D23" s="35" t="s">
        <v>48</v>
      </c>
      <c r="E23" s="1">
        <f>+(C23-C$7)/C$8</f>
        <v>2447.9913006302927</v>
      </c>
      <c r="F23" s="1">
        <f>ROUND(2*E23,0)/2</f>
        <v>2448</v>
      </c>
      <c r="G23" s="1">
        <f>+C23-(C$7+F23*C$8)</f>
        <v>-2.2179999999934807E-2</v>
      </c>
      <c r="K23" s="1">
        <f>+G23</f>
        <v>-2.2179999999934807E-2</v>
      </c>
      <c r="O23" s="1">
        <f ca="1">+C$11+C$12*$F23</f>
        <v>-1.8720959269937918E-2</v>
      </c>
      <c r="Q23" s="31">
        <f>+C23-15018.5</f>
        <v>43096.729099999997</v>
      </c>
    </row>
    <row r="24" spans="1:17" x14ac:dyDescent="0.2">
      <c r="A24" s="32" t="s">
        <v>45</v>
      </c>
      <c r="B24" s="33" t="s">
        <v>46</v>
      </c>
      <c r="C24" s="34">
        <v>58115.233200000002</v>
      </c>
      <c r="D24" s="35" t="s">
        <v>49</v>
      </c>
      <c r="E24" s="1">
        <f>+(C24-C$7)/C$8</f>
        <v>2447.992908719375</v>
      </c>
      <c r="F24" s="1">
        <f>ROUND(2*E24,0)/2</f>
        <v>2448</v>
      </c>
      <c r="G24" s="1">
        <f>+C24-(C$7+F24*C$8)</f>
        <v>-1.8079999994370155E-2</v>
      </c>
      <c r="K24" s="1">
        <f>+G24</f>
        <v>-1.8079999994370155E-2</v>
      </c>
      <c r="O24" s="1">
        <f ca="1">+C$11+C$12*$F24</f>
        <v>-1.8720959269937918E-2</v>
      </c>
      <c r="Q24" s="31">
        <f>+C24-15018.5</f>
        <v>43096.733200000002</v>
      </c>
    </row>
    <row r="25" spans="1:17" x14ac:dyDescent="0.2">
      <c r="A25" s="32" t="s">
        <v>45</v>
      </c>
      <c r="B25" s="33" t="s">
        <v>46</v>
      </c>
      <c r="C25" s="34">
        <v>58115.240400000002</v>
      </c>
      <c r="D25" s="35" t="s">
        <v>47</v>
      </c>
      <c r="E25" s="1">
        <f>+(C25-C$7)/C$8</f>
        <v>2447.9957326806866</v>
      </c>
      <c r="F25" s="1">
        <f>ROUND(2*E25,0)/2</f>
        <v>2448</v>
      </c>
      <c r="G25" s="1">
        <f>+C25-(C$7+F25*C$8)</f>
        <v>-1.0879999994358514E-2</v>
      </c>
      <c r="K25" s="1">
        <f>+G25</f>
        <v>-1.0879999994358514E-2</v>
      </c>
      <c r="O25" s="1">
        <f ca="1">+C$11+C$12*$F25</f>
        <v>-1.8720959269937918E-2</v>
      </c>
      <c r="Q25" s="31">
        <f>+C25-15018.5</f>
        <v>43096.740400000002</v>
      </c>
    </row>
    <row r="26" spans="1:17" x14ac:dyDescent="0.2">
      <c r="A26" s="36" t="s">
        <v>50</v>
      </c>
      <c r="B26" s="37" t="s">
        <v>51</v>
      </c>
      <c r="C26" s="36">
        <v>58129.253000000026</v>
      </c>
      <c r="D26" s="36" t="s">
        <v>18</v>
      </c>
      <c r="E26" s="1">
        <f t="shared" ref="E26:E31" si="0">+(C26-C$7)/C$8</f>
        <v>2453.4917104969109</v>
      </c>
      <c r="F26" s="1">
        <f t="shared" ref="F26:F31" si="1">ROUND(2*E26,0)/2</f>
        <v>2453.5</v>
      </c>
      <c r="G26" s="1">
        <f t="shared" ref="G26:G31" si="2">+C26-(C$7+F26*C$8)</f>
        <v>-2.1134999973583035E-2</v>
      </c>
      <c r="K26" s="1">
        <f t="shared" ref="K26:K31" si="3">+G26</f>
        <v>-2.1134999973583035E-2</v>
      </c>
      <c r="O26" s="1">
        <f t="shared" ref="O26:O31" ca="1" si="4">+C$11+C$12*$F26</f>
        <v>-1.8769071398324538E-2</v>
      </c>
      <c r="Q26" s="31">
        <f t="shared" ref="Q26:Q31" si="5">+C26-15018.5</f>
        <v>43110.753000000026</v>
      </c>
    </row>
    <row r="27" spans="1:17" x14ac:dyDescent="0.2">
      <c r="A27" s="36" t="s">
        <v>50</v>
      </c>
      <c r="B27" s="37" t="s">
        <v>51</v>
      </c>
      <c r="C27" s="36">
        <v>58142.016499999911</v>
      </c>
      <c r="D27" s="36" t="s">
        <v>18</v>
      </c>
      <c r="E27" s="1">
        <f t="shared" si="0"/>
        <v>2458.4977702471806</v>
      </c>
      <c r="F27" s="1">
        <f t="shared" si="1"/>
        <v>2458.5</v>
      </c>
      <c r="G27" s="1">
        <f t="shared" si="2"/>
        <v>-5.6850000837584957E-3</v>
      </c>
      <c r="K27" s="1">
        <f t="shared" si="3"/>
        <v>-5.6850000837584957E-3</v>
      </c>
      <c r="O27" s="1">
        <f t="shared" ca="1" si="4"/>
        <v>-1.8812809696857828E-2</v>
      </c>
      <c r="Q27" s="31">
        <f t="shared" si="5"/>
        <v>43123.516499999911</v>
      </c>
    </row>
    <row r="28" spans="1:17" x14ac:dyDescent="0.2">
      <c r="A28" s="36" t="s">
        <v>50</v>
      </c>
      <c r="B28" s="37" t="s">
        <v>51</v>
      </c>
      <c r="C28" s="36">
        <v>58142.020399999805</v>
      </c>
      <c r="D28" s="36" t="s">
        <v>18</v>
      </c>
      <c r="E28" s="1">
        <f t="shared" si="0"/>
        <v>2458.4992998928496</v>
      </c>
      <c r="F28" s="1">
        <f t="shared" si="1"/>
        <v>2458.5</v>
      </c>
      <c r="G28" s="1">
        <f t="shared" si="2"/>
        <v>-1.7850001895567402E-3</v>
      </c>
      <c r="K28" s="1">
        <f t="shared" si="3"/>
        <v>-1.7850001895567402E-3</v>
      </c>
      <c r="O28" s="1">
        <f t="shared" ca="1" si="4"/>
        <v>-1.8812809696857828E-2</v>
      </c>
      <c r="Q28" s="31">
        <f t="shared" si="5"/>
        <v>43123.520399999805</v>
      </c>
    </row>
    <row r="29" spans="1:17" x14ac:dyDescent="0.2">
      <c r="A29" s="36" t="s">
        <v>50</v>
      </c>
      <c r="B29" s="37" t="s">
        <v>51</v>
      </c>
      <c r="C29" s="36">
        <v>58481.098300000187</v>
      </c>
      <c r="D29" s="36" t="s">
        <v>18</v>
      </c>
      <c r="E29" s="1">
        <f t="shared" si="0"/>
        <v>2591.4913653461472</v>
      </c>
      <c r="F29" s="1">
        <f t="shared" si="1"/>
        <v>2591.5</v>
      </c>
      <c r="G29" s="1">
        <f t="shared" si="2"/>
        <v>-2.2014999805833213E-2</v>
      </c>
      <c r="K29" s="1">
        <f t="shared" si="3"/>
        <v>-2.2014999805833213E-2</v>
      </c>
      <c r="O29" s="1">
        <f t="shared" ca="1" si="4"/>
        <v>-1.9976248437843347E-2</v>
      </c>
      <c r="Q29" s="31">
        <f t="shared" si="5"/>
        <v>43462.598300000187</v>
      </c>
    </row>
    <row r="30" spans="1:17" x14ac:dyDescent="0.2">
      <c r="A30" s="36" t="s">
        <v>50</v>
      </c>
      <c r="B30" s="37" t="s">
        <v>51</v>
      </c>
      <c r="C30" s="36">
        <v>58481.102099999785</v>
      </c>
      <c r="D30" s="36" t="s">
        <v>18</v>
      </c>
      <c r="E30" s="1">
        <f t="shared" si="0"/>
        <v>2591.4928557700155</v>
      </c>
      <c r="F30" s="1">
        <f t="shared" si="1"/>
        <v>2591.5</v>
      </c>
      <c r="G30" s="1">
        <f t="shared" si="2"/>
        <v>-1.8215000207419507E-2</v>
      </c>
      <c r="K30" s="1">
        <f t="shared" si="3"/>
        <v>-1.8215000207419507E-2</v>
      </c>
      <c r="O30" s="1">
        <f t="shared" ca="1" si="4"/>
        <v>-1.9976248437843347E-2</v>
      </c>
      <c r="Q30" s="31">
        <f t="shared" si="5"/>
        <v>43462.602099999785</v>
      </c>
    </row>
    <row r="31" spans="1:17" x14ac:dyDescent="0.2">
      <c r="A31" s="36" t="s">
        <v>50</v>
      </c>
      <c r="B31" s="37" t="s">
        <v>51</v>
      </c>
      <c r="C31" s="36">
        <v>58481.103000000119</v>
      </c>
      <c r="D31" s="36" t="s">
        <v>18</v>
      </c>
      <c r="E31" s="1">
        <f t="shared" si="0"/>
        <v>2591.4932087653101</v>
      </c>
      <c r="F31" s="1">
        <f t="shared" si="1"/>
        <v>2591.5</v>
      </c>
      <c r="G31" s="1">
        <f t="shared" si="2"/>
        <v>-1.7314999873633496E-2</v>
      </c>
      <c r="K31" s="1">
        <f t="shared" si="3"/>
        <v>-1.7314999873633496E-2</v>
      </c>
      <c r="O31" s="1">
        <f t="shared" ca="1" si="4"/>
        <v>-1.9976248437843347E-2</v>
      </c>
      <c r="Q31" s="31">
        <f t="shared" si="5"/>
        <v>43462.603000000119</v>
      </c>
    </row>
    <row r="32" spans="1:17" x14ac:dyDescent="0.2">
      <c r="A32" s="38" t="s">
        <v>52</v>
      </c>
      <c r="B32" s="39" t="s">
        <v>51</v>
      </c>
      <c r="C32" s="40">
        <v>58820.187899999997</v>
      </c>
      <c r="D32" s="40" t="s">
        <v>49</v>
      </c>
      <c r="E32" s="1">
        <f t="shared" ref="E32:E37" si="6">+(C32-C$7)/C$8</f>
        <v>2724.4880197363518</v>
      </c>
      <c r="F32" s="1">
        <f t="shared" ref="F32:F37" si="7">ROUND(2*E32,0)/2</f>
        <v>2724.5</v>
      </c>
      <c r="G32" s="1">
        <f t="shared" ref="G32:G37" si="8">+C32-(C$7+F32*C$8)</f>
        <v>-3.0545000001438893E-2</v>
      </c>
      <c r="K32" s="1">
        <f t="shared" ref="K32:K37" si="9">+G32</f>
        <v>-3.0545000001438893E-2</v>
      </c>
      <c r="O32" s="1">
        <f t="shared" ref="O32:O37" ca="1" si="10">+C$11+C$12*$F32</f>
        <v>-2.1139687178828866E-2</v>
      </c>
      <c r="Q32" s="31">
        <f t="shared" ref="Q32:Q37" si="11">+C32-15018.5</f>
        <v>43801.687899999997</v>
      </c>
    </row>
    <row r="33" spans="1:17" x14ac:dyDescent="0.2">
      <c r="A33" s="38" t="s">
        <v>52</v>
      </c>
      <c r="B33" s="39" t="s">
        <v>51</v>
      </c>
      <c r="C33" s="40">
        <v>58820.191899999998</v>
      </c>
      <c r="D33" s="40" t="s">
        <v>48</v>
      </c>
      <c r="E33" s="1">
        <f t="shared" si="6"/>
        <v>2724.489588603748</v>
      </c>
      <c r="F33" s="1">
        <f t="shared" si="7"/>
        <v>2724.5</v>
      </c>
      <c r="G33" s="1">
        <f t="shared" si="8"/>
        <v>-2.6545000000623986E-2</v>
      </c>
      <c r="K33" s="1">
        <f t="shared" si="9"/>
        <v>-2.6545000000623986E-2</v>
      </c>
      <c r="O33" s="1">
        <f t="shared" ca="1" si="10"/>
        <v>-2.1139687178828866E-2</v>
      </c>
      <c r="Q33" s="31">
        <f t="shared" si="11"/>
        <v>43801.691899999998</v>
      </c>
    </row>
    <row r="34" spans="1:17" x14ac:dyDescent="0.2">
      <c r="A34" s="38" t="s">
        <v>52</v>
      </c>
      <c r="B34" s="39" t="s">
        <v>51</v>
      </c>
      <c r="C34" s="40">
        <v>58820.194799999997</v>
      </c>
      <c r="D34" s="40" t="s">
        <v>47</v>
      </c>
      <c r="E34" s="1">
        <f t="shared" si="6"/>
        <v>2724.490726032609</v>
      </c>
      <c r="F34" s="1">
        <f t="shared" si="7"/>
        <v>2724.5</v>
      </c>
      <c r="G34" s="1">
        <f t="shared" si="8"/>
        <v>-2.3645000001124572E-2</v>
      </c>
      <c r="K34" s="1">
        <f t="shared" si="9"/>
        <v>-2.3645000001124572E-2</v>
      </c>
      <c r="O34" s="1">
        <f t="shared" ca="1" si="10"/>
        <v>-2.1139687178828866E-2</v>
      </c>
      <c r="Q34" s="31">
        <f t="shared" si="11"/>
        <v>43801.694799999997</v>
      </c>
    </row>
    <row r="35" spans="1:17" x14ac:dyDescent="0.2">
      <c r="A35" s="41" t="s">
        <v>53</v>
      </c>
      <c r="B35" s="42" t="s">
        <v>46</v>
      </c>
      <c r="C35" s="43">
        <v>58897.955099999999</v>
      </c>
      <c r="D35" s="43" t="s">
        <v>47</v>
      </c>
      <c r="E35" s="1">
        <f t="shared" si="6"/>
        <v>2754.9896258643489</v>
      </c>
      <c r="F35" s="1">
        <f t="shared" si="7"/>
        <v>2755</v>
      </c>
      <c r="G35" s="1">
        <f t="shared" si="8"/>
        <v>-2.644999999756692E-2</v>
      </c>
      <c r="K35" s="1">
        <f t="shared" si="9"/>
        <v>-2.644999999756692E-2</v>
      </c>
      <c r="O35" s="1">
        <f t="shared" ca="1" si="10"/>
        <v>-2.1406490799881935E-2</v>
      </c>
      <c r="Q35" s="31">
        <f t="shared" si="11"/>
        <v>43879.455099999999</v>
      </c>
    </row>
    <row r="36" spans="1:17" x14ac:dyDescent="0.2">
      <c r="A36" s="41" t="s">
        <v>53</v>
      </c>
      <c r="B36" s="42" t="s">
        <v>46</v>
      </c>
      <c r="C36" s="43">
        <v>58897.9565</v>
      </c>
      <c r="D36" s="43" t="s">
        <v>48</v>
      </c>
      <c r="E36" s="1">
        <f t="shared" si="6"/>
        <v>2754.9901749679375</v>
      </c>
      <c r="F36" s="1">
        <f t="shared" si="7"/>
        <v>2755</v>
      </c>
      <c r="G36" s="1">
        <f t="shared" si="8"/>
        <v>-2.5049999996554106E-2</v>
      </c>
      <c r="K36" s="1">
        <f t="shared" si="9"/>
        <v>-2.5049999996554106E-2</v>
      </c>
      <c r="O36" s="1">
        <f t="shared" ca="1" si="10"/>
        <v>-2.1406490799881935E-2</v>
      </c>
      <c r="Q36" s="31">
        <f t="shared" si="11"/>
        <v>43879.4565</v>
      </c>
    </row>
    <row r="37" spans="1:17" x14ac:dyDescent="0.2">
      <c r="A37" s="41" t="s">
        <v>53</v>
      </c>
      <c r="B37" s="42" t="s">
        <v>46</v>
      </c>
      <c r="C37" s="43">
        <v>58897.960800000001</v>
      </c>
      <c r="D37" s="43" t="s">
        <v>49</v>
      </c>
      <c r="E37" s="1">
        <f t="shared" si="6"/>
        <v>2754.991861500388</v>
      </c>
      <c r="F37" s="1">
        <f t="shared" si="7"/>
        <v>2755</v>
      </c>
      <c r="G37" s="1">
        <f t="shared" si="8"/>
        <v>-2.0749999996041879E-2</v>
      </c>
      <c r="K37" s="1">
        <f t="shared" si="9"/>
        <v>-2.0749999996041879E-2</v>
      </c>
      <c r="O37" s="1">
        <f t="shared" ca="1" si="10"/>
        <v>-2.1406490799881935E-2</v>
      </c>
      <c r="Q37" s="31">
        <f t="shared" si="11"/>
        <v>43879.460800000001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2024-02-25T04:49:32Z</dcterms:created>
  <dcterms:modified xsi:type="dcterms:W3CDTF">2024-02-25T04:49:32Z</dcterms:modified>
</cp:coreProperties>
</file>