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EDCEFB-65FB-4F0B-A791-0E513B1738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C8" i="1"/>
  <c r="E23" i="1"/>
  <c r="F23" i="1"/>
  <c r="D9" i="1"/>
  <c r="C9" i="1"/>
  <c r="Q23" i="1"/>
  <c r="Q22" i="1"/>
  <c r="D8" i="1"/>
  <c r="F16" i="1"/>
  <c r="C17" i="1"/>
  <c r="Q21" i="1"/>
  <c r="G22" i="1"/>
  <c r="E21" i="1"/>
  <c r="F21" i="1"/>
  <c r="G21" i="1"/>
  <c r="H21" i="1"/>
  <c r="G23" i="1"/>
  <c r="K23" i="1"/>
  <c r="K22" i="1"/>
  <c r="C11" i="1"/>
  <c r="C12" i="1"/>
  <c r="C16" i="1" l="1"/>
  <c r="D18" i="1" s="1"/>
  <c r="O22" i="1"/>
  <c r="C15" i="1"/>
  <c r="F18" i="1" s="1"/>
  <c r="O23" i="1"/>
  <c r="O21" i="1"/>
  <c r="F17" i="1"/>
  <c r="F19" i="1" l="1"/>
  <c r="C18" i="1"/>
</calcChain>
</file>

<file path=xl/sharedStrings.xml><?xml version="1.0" encoding="utf-8"?>
<sst xmlns="http://schemas.openxmlformats.org/spreadsheetml/2006/main" count="53" uniqueCount="50">
  <si>
    <t>IBVS 6244</t>
  </si>
  <si>
    <t>BAD?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</si>
  <si>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</si>
  <si>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</si>
  <si>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</si>
  <si>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</si>
  <si>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</si>
  <si>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</si>
  <si>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</si>
  <si>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</si>
  <si>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</si>
  <si>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</si>
  <si>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</si>
  <si>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</si>
  <si>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</si>
  <si>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</si>
  <si>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</si>
  <si>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</si>
  <si>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</si>
  <si>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</si>
  <si>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</si>
  <si>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</si>
  <si>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</si>
  <si>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</si>
  <si>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</si>
  <si>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</si>
  <si>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</si>
  <si>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</si>
  <si>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</si>
  <si>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</si>
  <si>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</si>
  <si>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</si>
  <si>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</si>
  <si>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</si>
  <si>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</si>
  <si>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</si>
  <si>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</si>
  <si>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</si>
  <si>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</si>
  <si>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</si>
  <si>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</si>
  <si>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</si>
  <si>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</si>
  <si>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V0910 Mon</t>
  </si>
  <si>
    <t>G0155-1091</t>
  </si>
  <si>
    <t xml:space="preserve"> V0910 Mon </t>
  </si>
  <si>
    <t>EA</t>
  </si>
  <si>
    <t>V0910 Mon / GSC 0155-1091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</si>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</sst>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5" borderId="5" xfId="0" applyFont="1" applyFill="1" applyBorder="1">
      <alignment vertical="top"/>
    </xf>
    <xf numFmtId="0" fontId="17" fillId="0" borderId="5" xfId="0" applyFont="1" applyBorder="1" applyAlignment="1">
      <alignment horizontal="center" vertical="center"/>
    </xf>
    <xf numFmtId="0" fontId="11" fillId="25" borderId="5" xfId="0" applyFont="1" applyFill="1" applyBorder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V0910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9-49B5-A3F6-155F0788AA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9-49B5-A3F6-155F0788AA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9-49B5-A3F6-155F0788AA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-3.523999999742955E-2</c:v>
                </c:pt>
                <c:pt idx="2">
                  <c:v>-4.5684999997320119E-2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9-49B5-A3F6-155F0788AA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9-49B5-A3F6-155F0788AA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9-49B5-A3F6-155F0788AA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9-49B5-A3F6-155F0788AA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2.7557637476454289E-2</c:v>
                </c:pt>
                <c:pt idx="1">
                  <c:v>-3.523999999742955E-2</c:v>
                </c:pt>
                <c:pt idx="2">
                  <c:v>-4.5684999997320119E-2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9-49B5-A3F6-155F0788AA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1476</c:v>
                </c:pt>
                <c:pt idx="2">
                  <c:v>1721.5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9-49B5-A3F6-155F0788A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432824"/>
        <c:axId val="1"/>
      </c:scatterChart>
      <c:valAx>
        <c:axId val="94343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3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1007A8-5064-92DE-5F4C-E7707B631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8" t="s">
        <v>43</v>
      </c>
      <c r="G1" s="31">
        <v>2010</v>
      </c>
      <c r="H1" s="39"/>
      <c r="I1" s="32" t="s">
        <v>44</v>
      </c>
      <c r="J1" s="40" t="s">
        <v>45</v>
      </c>
      <c r="K1" s="33">
        <v>6.3735109999999997</v>
      </c>
      <c r="L1" s="34">
        <v>4.1228699999999998</v>
      </c>
      <c r="M1" s="35">
        <v>52714.508999999998</v>
      </c>
      <c r="N1" s="35">
        <v>2.9537900000000001</v>
      </c>
      <c r="O1" s="32" t="s">
        <v>46</v>
      </c>
    </row>
    <row r="2" spans="1:15" ht="12.95" customHeight="1" x14ac:dyDescent="0.2">
      <c r="A2" t="s">
        <v>26</v>
      </c>
      <c r="B2" t="s">
        <v>46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3</v>
      </c>
      <c r="C4" s="27">
        <v>52714.508999999998</v>
      </c>
      <c r="D4" s="28">
        <v>2.9537900000000001</v>
      </c>
    </row>
    <row r="5" spans="1:15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ht="12.95" customHeight="1" x14ac:dyDescent="0.2">
      <c r="A6" s="5" t="s">
        <v>4</v>
      </c>
    </row>
    <row r="7" spans="1:15" ht="12.95" customHeight="1" x14ac:dyDescent="0.2">
      <c r="A7" t="s">
        <v>5</v>
      </c>
      <c r="C7" s="46">
        <f>M1</f>
        <v>52714.508999999998</v>
      </c>
      <c r="D7" s="29" t="s">
        <v>48</v>
      </c>
    </row>
    <row r="8" spans="1:15" ht="12.95" customHeight="1" x14ac:dyDescent="0.2">
      <c r="A8" t="s">
        <v>6</v>
      </c>
      <c r="C8" s="46">
        <f>N1</f>
        <v>2.9537900000000001</v>
      </c>
      <c r="D8" s="29" t="str">
        <f>D7</f>
        <v>GCVS</v>
      </c>
    </row>
    <row r="9" spans="1:15" ht="12.95" customHeight="1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15" ht="12.95" customHeight="1" x14ac:dyDescent="0.2">
      <c r="A11" s="10" t="s">
        <v>18</v>
      </c>
      <c r="B11" s="10"/>
      <c r="C11" s="21">
        <f ca="1">INTERCEPT(INDIRECT($D$9):G992,INDIRECT($C$9):F992)</f>
        <v>2.7557637476454289E-2</v>
      </c>
      <c r="D11" s="3"/>
      <c r="E11" s="10"/>
    </row>
    <row r="12" spans="1:15" ht="12.95" customHeight="1" x14ac:dyDescent="0.2">
      <c r="A12" s="10" t="s">
        <v>19</v>
      </c>
      <c r="B12" s="10"/>
      <c r="C12" s="21">
        <f ca="1">SLOPE(INDIRECT($D$9):G992,INDIRECT($C$9):F992)</f>
        <v>-4.2545824846804764E-5</v>
      </c>
      <c r="D12" s="3"/>
      <c r="E12" s="10"/>
    </row>
    <row r="13" spans="1:15" ht="12.95" customHeight="1" x14ac:dyDescent="0.2">
      <c r="A13" s="10" t="s">
        <v>21</v>
      </c>
      <c r="B13" s="10"/>
      <c r="C13" s="3" t="s">
        <v>16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20</v>
      </c>
      <c r="B15" s="10"/>
      <c r="C15" s="13">
        <f ca="1">(C7+C11)+(C8+C12)*INT(MAX(F21:F3533))</f>
        <v>57797.935926272912</v>
      </c>
      <c r="E15" s="14" t="s">
        <v>36</v>
      </c>
      <c r="F15" s="36">
        <v>1</v>
      </c>
    </row>
    <row r="16" spans="1:15" ht="12.95" customHeight="1" x14ac:dyDescent="0.2">
      <c r="A16" s="16" t="s">
        <v>7</v>
      </c>
      <c r="B16" s="10"/>
      <c r="C16" s="17">
        <f ca="1">+C8+C12</f>
        <v>2.9537474541751534</v>
      </c>
      <c r="E16" s="14" t="s">
        <v>33</v>
      </c>
      <c r="F16" s="37">
        <f ca="1">NOW()+15018.5+$C$5/24</f>
        <v>60365.746038425925</v>
      </c>
    </row>
    <row r="17" spans="1:21" ht="12.95" customHeight="1" thickBot="1" x14ac:dyDescent="0.25">
      <c r="A17" s="14" t="s">
        <v>30</v>
      </c>
      <c r="B17" s="10"/>
      <c r="C17" s="10">
        <f>COUNT(C21:C2191)</f>
        <v>3</v>
      </c>
      <c r="E17" s="14" t="s">
        <v>37</v>
      </c>
      <c r="F17" s="15">
        <f ca="1">ROUND(2*(F16-$C$7)/$C$8,0)/2+F15</f>
        <v>2591.5</v>
      </c>
    </row>
    <row r="18" spans="1:21" ht="12.95" customHeight="1" thickTop="1" thickBot="1" x14ac:dyDescent="0.25">
      <c r="A18" s="16" t="s">
        <v>8</v>
      </c>
      <c r="B18" s="10"/>
      <c r="C18" s="19">
        <f ca="1">+C15</f>
        <v>57797.935926272912</v>
      </c>
      <c r="D18" s="20">
        <f ca="1">+C16</f>
        <v>2.9537474541751534</v>
      </c>
      <c r="E18" s="14" t="s">
        <v>38</v>
      </c>
      <c r="F18" s="23">
        <f ca="1">ROUND(2*(F16-$C$15)/$C$16,0)/2+F15</f>
        <v>870.5</v>
      </c>
    </row>
    <row r="19" spans="1:21" ht="12.95" customHeight="1" thickTop="1" x14ac:dyDescent="0.2">
      <c r="E19" s="14" t="s">
        <v>34</v>
      </c>
      <c r="F19" s="18">
        <f ca="1">+$C$15+$C$16*F18-15018.5-$C$5/24</f>
        <v>45351.068918465717</v>
      </c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1</v>
      </c>
    </row>
    <row r="21" spans="1:21" ht="12.95" customHeight="1" x14ac:dyDescent="0.2">
      <c r="A21" t="s">
        <v>48</v>
      </c>
      <c r="C21" s="8">
        <v>52714.508999999998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2.7557637476454289E-2</v>
      </c>
      <c r="Q21" s="2">
        <f>+C21-15018.5</f>
        <v>37696.008999999998</v>
      </c>
    </row>
    <row r="22" spans="1:21" ht="12.95" customHeight="1" x14ac:dyDescent="0.2">
      <c r="A22" s="41" t="s">
        <v>49</v>
      </c>
      <c r="B22" s="42"/>
      <c r="C22" s="41">
        <v>57074.267800000001</v>
      </c>
      <c r="D22" s="41">
        <v>1E-4</v>
      </c>
      <c r="E22">
        <f>+(C22-C$7)/C$8</f>
        <v>1475.9880695648651</v>
      </c>
      <c r="F22">
        <f>ROUND(2*E22,0)/2</f>
        <v>1476</v>
      </c>
      <c r="G22">
        <f>+C22-(C$7+F22*C$8)</f>
        <v>-3.523999999742955E-2</v>
      </c>
      <c r="K22">
        <f>+G22</f>
        <v>-3.523999999742955E-2</v>
      </c>
      <c r="O22">
        <f ca="1">+C$11+C$12*$F22</f>
        <v>-3.523999999742955E-2</v>
      </c>
      <c r="Q22" s="2">
        <f>+C22-15018.5</f>
        <v>42055.767800000001</v>
      </c>
    </row>
    <row r="23" spans="1:21" ht="12.95" customHeight="1" x14ac:dyDescent="0.2">
      <c r="A23" s="43" t="s">
        <v>0</v>
      </c>
      <c r="B23" s="44" t="s">
        <v>2</v>
      </c>
      <c r="C23" s="45">
        <v>57799.412799999998</v>
      </c>
      <c r="D23" s="45">
        <v>1.1000000000000001E-3</v>
      </c>
      <c r="E23">
        <f>+(C23-C$7)/C$8</f>
        <v>1721.4845334299323</v>
      </c>
      <c r="F23">
        <f>ROUND(2*E23,0)/2</f>
        <v>1721.5</v>
      </c>
      <c r="G23">
        <f>+C23-(C$7+F23*C$8)</f>
        <v>-4.5684999997320119E-2</v>
      </c>
      <c r="K23">
        <f>+G23</f>
        <v>-4.5684999997320119E-2</v>
      </c>
      <c r="O23">
        <f ca="1">+C$11+C$12*$F23</f>
        <v>-4.5684999997320119E-2</v>
      </c>
      <c r="Q23" s="2">
        <f>+C23-15018.5</f>
        <v>42780.912799999998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651" r:id="rId1" display="http://vsolj.cetus-net.org/bulletin.html"/>
    <hyperlink ref="H63644" r:id="rId2" display="https://www.aavso.org/ejaavso"/>
    <hyperlink ref="I63651" r:id="rId3" display="http://vsolj.cetus-net.org/bulletin.html"/>
    <hyperlink ref="AQ57302" r:id="rId4" display="http://cdsbib.u-strasbg.fr/cgi-bin/cdsbib?1990RMxAA..21..381G"/>
    <hyperlink ref="H63648" r:id="rId5" display="https://www.aavso.org/ejaavso"/>
    <hyperlink ref="AP4666" r:id="rId6" display="http://cdsbib.u-strasbg.fr/cgi-bin/cdsbib?1990RMxAA..21..381G"/>
    <hyperlink ref="AP4669" r:id="rId7" display="http://cdsbib.u-strasbg.fr/cgi-bin/cdsbib?1990RMxAA..21..381G"/>
    <hyperlink ref="AP4667" r:id="rId8" display="http://cdsbib.u-strasbg.fr/cgi-bin/cdsbib?1990RMxAA..21..381G"/>
    <hyperlink ref="AP4651" r:id="rId9" display="http://cdsbib.u-strasbg.fr/cgi-bin/cdsbib?1990RMxAA..21..381G"/>
    <hyperlink ref="AQ4880" r:id="rId10" display="http://cdsbib.u-strasbg.fr/cgi-bin/cdsbib?1990RMxAA..21..381G"/>
    <hyperlink ref="AQ4884" r:id="rId11" display="http://cdsbib.u-strasbg.fr/cgi-bin/cdsbib?1990RMxAA..21..381G"/>
    <hyperlink ref="AQ64564" r:id="rId12" display="http://cdsbib.u-strasbg.fr/cgi-bin/cdsbib?1990RMxAA..21..381G"/>
    <hyperlink ref="I1772" r:id="rId13" display="http://vsolj.cetus-net.org/bulletin.html"/>
    <hyperlink ref="H1772" r:id="rId14" display="http://vsolj.cetus-net.org/bulletin.html"/>
    <hyperlink ref="AQ65225" r:id="rId15" display="http://cdsbib.u-strasbg.fr/cgi-bin/cdsbib?1990RMxAA..21..381G"/>
    <hyperlink ref="AQ65224" r:id="rId16" display="http://cdsbib.u-strasbg.fr/cgi-bin/cdsbib?1990RMxAA..21..381G"/>
    <hyperlink ref="AP2942" r:id="rId17" display="http://cdsbib.u-strasbg.fr/cgi-bin/cdsbib?1990RMxAA..21..381G"/>
    <hyperlink ref="AP2960" r:id="rId18" display="http://cdsbib.u-strasbg.fr/cgi-bin/cdsbib?1990RMxAA..21..381G"/>
    <hyperlink ref="AP2961" r:id="rId19" display="http://cdsbib.u-strasbg.fr/cgi-bin/cdsbib?1990RMxAA..21..381G"/>
    <hyperlink ref="AP295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2024-02-25T04:54:17Z</dcterms:modified>
</cp:coreProperties>
</file>