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F10DA2F-A68A-460F-BF82-526865C8220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E9" i="1"/>
  <c r="D9" i="1"/>
  <c r="Q21" i="1"/>
  <c r="Q22" i="1"/>
  <c r="F16" i="1"/>
  <c r="C17" i="1"/>
  <c r="E22" i="1"/>
  <c r="F22" i="1" s="1"/>
  <c r="G22" i="1" s="1"/>
  <c r="K22" i="1" s="1"/>
  <c r="C11" i="1"/>
  <c r="C12" i="1"/>
  <c r="C16" i="1" l="1"/>
  <c r="D18" i="1" s="1"/>
  <c r="C15" i="1"/>
  <c r="F18" i="1" s="1"/>
  <c r="O22" i="1"/>
  <c r="O21" i="1"/>
  <c r="F17" i="1"/>
  <c r="C18" i="1" l="1"/>
  <c r="F19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<sst xmlns="http://schemas.openxmlformats.org/spreadsheetml/2006/main" count="56" uniqueCount="51">
  <si>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</si>
  <si>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</si>
  <si>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</si>
  <si>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</si>
  <si>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</si>
  <si>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</si>
  <si>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</si>
  <si>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</si>
  <si>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</si>
  <si>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</si>
  <si>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</si>
  <si>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</si>
  <si>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</si>
  <si>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</si>
  <si>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</si>
  <si>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</si>
  <si>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</si>
  <si>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</si>
  <si>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</si>
  <si>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</si>
  <si>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</si>
  <si>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</si>
  <si>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</si>
  <si>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</si>
  <si>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</si>
  <si>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</si>
  <si>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</si>
  <si>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</si>
  <si>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</si>
  <si>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</si>
  <si>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</si>
  <si>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</si>
  <si>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</si>
  <si>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</si>
  <si>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</si>
  <si>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</si>
  <si>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</si>
  <si>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</si>
  <si>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</si>
  <si>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</si>
  <si>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</si>
  <si>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</si>
  <si>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G0163-1415</t>
  </si>
  <si>
    <t>2014A</t>
  </si>
  <si>
    <t>EW</t>
  </si>
  <si>
    <t>Mon</t>
  </si>
  <si>
    <t>VSX</t>
  </si>
  <si>
    <t>IBVS 6095</t>
  </si>
  <si>
    <t>I</t>
  </si>
  <si>
    <t>IBVS 6152</t>
  </si>
  <si>
    <t>V0987 Mon / G0163-1415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</si>
</sst>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V0987 Mon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1886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BC-4E3E-B869-43F2AE7C3A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1886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BC-4E3E-B869-43F2AE7C3A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1886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BC-4E3E-B869-43F2AE7C3A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1886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0.12370000000373693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BC-4E3E-B869-43F2AE7C3A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1886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BC-4E3E-B869-43F2AE7C3A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1886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BC-4E3E-B869-43F2AE7C3A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1886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BC-4E3E-B869-43F2AE7C3A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1886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0.12370000000373693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BC-4E3E-B869-43F2AE7C3AC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1886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BC-4E3E-B869-43F2AE7C3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997152"/>
        <c:axId val="1"/>
      </c:scatterChart>
      <c:valAx>
        <c:axId val="766997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997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52CD77-20DE-D276-DA50-D0937CF27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31" t="s">
        <v>42</v>
      </c>
      <c r="G1" s="32" t="s">
        <v>43</v>
      </c>
      <c r="H1" s="33"/>
      <c r="I1" s="39" t="s">
        <v>42</v>
      </c>
      <c r="J1" s="40" t="s">
        <v>42</v>
      </c>
      <c r="K1" s="34">
        <v>7.1027940800000007</v>
      </c>
      <c r="L1" s="35">
        <v>0.20255120000000001</v>
      </c>
      <c r="M1" s="36">
        <v>55632.360399999998</v>
      </c>
      <c r="N1" s="36">
        <v>0.72009999999999996</v>
      </c>
      <c r="O1" s="41" t="s">
        <v>44</v>
      </c>
    </row>
    <row r="2" spans="1:15" ht="12.95" customHeight="1" x14ac:dyDescent="0.2">
      <c r="A2" t="s">
        <v>23</v>
      </c>
      <c r="B2" t="s">
        <v>44</v>
      </c>
      <c r="C2" s="30"/>
      <c r="D2" s="3" t="s">
        <v>45</v>
      </c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7" t="s">
        <v>37</v>
      </c>
      <c r="D4" s="28" t="s">
        <v>37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5">
        <v>55632.360399999998</v>
      </c>
      <c r="D7" s="29" t="s">
        <v>46</v>
      </c>
    </row>
    <row r="8" spans="1:15" ht="12.95" customHeight="1" x14ac:dyDescent="0.2">
      <c r="A8" t="s">
        <v>3</v>
      </c>
      <c r="C8" s="45">
        <v>0.72009999999999996</v>
      </c>
      <c r="D8" s="29" t="s">
        <v>46</v>
      </c>
    </row>
    <row r="9" spans="1:15" ht="12.95" customHeight="1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1">
        <f ca="1">INTERCEPT(INDIRECT($E$9):G991,INDIRECT($D$9):F991)</f>
        <v>0</v>
      </c>
      <c r="D11" s="3"/>
      <c r="E11" s="10"/>
    </row>
    <row r="12" spans="1:15" ht="12.95" customHeight="1" x14ac:dyDescent="0.2">
      <c r="A12" s="10" t="s">
        <v>16</v>
      </c>
      <c r="B12" s="10"/>
      <c r="C12" s="21">
        <f ca="1">SLOPE(INDIRECT($E$9):G991,INDIRECT($D$9):F991)</f>
        <v>6.558854719180113E-5</v>
      </c>
      <c r="D12" s="3"/>
      <c r="E12" s="10"/>
    </row>
    <row r="13" spans="1:15" ht="12.95" customHeight="1" x14ac:dyDescent="0.2">
      <c r="A13" s="10" t="s">
        <v>18</v>
      </c>
      <c r="B13" s="10"/>
      <c r="C13" s="3" t="s">
        <v>13</v>
      </c>
    </row>
    <row r="14" spans="1:15" ht="12.95" customHeight="1" x14ac:dyDescent="0.2">
      <c r="A14" s="10"/>
      <c r="B14" s="10"/>
      <c r="C14" s="10"/>
    </row>
    <row r="15" spans="1:15" ht="12.95" customHeight="1" x14ac:dyDescent="0.2">
      <c r="A15" s="12" t="s">
        <v>17</v>
      </c>
      <c r="B15" s="10"/>
      <c r="C15" s="13">
        <f ca="1">(C7+C11)+(C8+C12)*INT(MAX(F21:F3532))</f>
        <v>56990.592700000001</v>
      </c>
      <c r="E15" s="14" t="s">
        <v>34</v>
      </c>
      <c r="F15" s="37">
        <v>1</v>
      </c>
    </row>
    <row r="16" spans="1:15" ht="12.95" customHeight="1" x14ac:dyDescent="0.2">
      <c r="A16" s="16" t="s">
        <v>4</v>
      </c>
      <c r="B16" s="10"/>
      <c r="C16" s="17">
        <f ca="1">+C8+C12</f>
        <v>0.72016558854719182</v>
      </c>
      <c r="E16" s="14" t="s">
        <v>30</v>
      </c>
      <c r="F16" s="38">
        <f ca="1">NOW()+15018.5+$C$5/24</f>
        <v>60365.758829050923</v>
      </c>
    </row>
    <row r="17" spans="1:18" ht="12.95" customHeight="1" thickBot="1" x14ac:dyDescent="0.25">
      <c r="A17" s="14" t="s">
        <v>27</v>
      </c>
      <c r="B17" s="10"/>
      <c r="C17" s="10">
        <f>COUNT(C21:C2190)</f>
        <v>2</v>
      </c>
      <c r="E17" s="14" t="s">
        <v>35</v>
      </c>
      <c r="F17" s="15">
        <f ca="1">ROUND(2*(F16-$C$7)/$C$8,0)/2+F15</f>
        <v>6574.5</v>
      </c>
    </row>
    <row r="18" spans="1:18" ht="12.95" customHeight="1" thickTop="1" thickBot="1" x14ac:dyDescent="0.25">
      <c r="A18" s="16" t="s">
        <v>5</v>
      </c>
      <c r="B18" s="10"/>
      <c r="C18" s="19">
        <f ca="1">+C15</f>
        <v>56990.592700000001</v>
      </c>
      <c r="D18" s="20">
        <f ca="1">+C16</f>
        <v>0.72016558854719182</v>
      </c>
      <c r="E18" s="14" t="s">
        <v>36</v>
      </c>
      <c r="F18" s="23">
        <f ca="1">ROUND(2*(F16-$C$15)/$C$16,0)/2+F15</f>
        <v>4687.5</v>
      </c>
    </row>
    <row r="19" spans="1:18" ht="12.95" customHeight="1" thickTop="1" x14ac:dyDescent="0.2">
      <c r="E19" s="14" t="s">
        <v>31</v>
      </c>
      <c r="F19" s="18">
        <f ca="1">+$C$15+$C$16*F18-15018.5-$C$5/24</f>
        <v>45348.264729648297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ht="12.95" customHeight="1" x14ac:dyDescent="0.2">
      <c r="A21" s="42" t="s">
        <v>47</v>
      </c>
      <c r="B21" s="43" t="s">
        <v>48</v>
      </c>
      <c r="C21" s="42">
        <v>55632.360399999998</v>
      </c>
      <c r="D21" s="42">
        <v>3.7000000000000002E-3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2">
        <f>+C21-15018.5</f>
        <v>40613.860399999998</v>
      </c>
    </row>
    <row r="22" spans="1:18" ht="12.95" customHeight="1" x14ac:dyDescent="0.2">
      <c r="A22" s="42" t="s">
        <v>49</v>
      </c>
      <c r="B22" s="44"/>
      <c r="C22" s="42">
        <v>56990.592700000001</v>
      </c>
      <c r="D22" s="42">
        <v>2.8999999999999998E-3</v>
      </c>
      <c r="E22">
        <f>+(C22-C$7)/C$8</f>
        <v>1886.1717816969913</v>
      </c>
      <c r="F22">
        <f>ROUND(2*E22,0)/2</f>
        <v>1886</v>
      </c>
      <c r="G22">
        <f>+C22-(C$7+F22*C$8)</f>
        <v>0.12370000000373693</v>
      </c>
      <c r="K22">
        <f>+G22</f>
        <v>0.12370000000373693</v>
      </c>
      <c r="O22">
        <f ca="1">+C$11+C$12*$F22</f>
        <v>0.12370000000373693</v>
      </c>
      <c r="Q22" s="2">
        <f>+C22-15018.5</f>
        <v>41972.092700000001</v>
      </c>
    </row>
    <row r="23" spans="1:18" ht="12.95" customHeight="1" x14ac:dyDescent="0.2">
      <c r="C23" s="8"/>
      <c r="D23" s="8"/>
      <c r="Q23" s="2"/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4" ht="12.95" customHeight="1" x14ac:dyDescent="0.2">
      <c r="C33" s="8"/>
      <c r="D33" s="8"/>
    </row>
    <row r="34" spans="3:4" ht="12.95" customHeight="1" x14ac:dyDescent="0.2">
      <c r="C34" s="8"/>
      <c r="D34" s="8"/>
    </row>
    <row r="35" spans="3:4" ht="12.95" customHeight="1" x14ac:dyDescent="0.2">
      <c r="C35" s="8"/>
      <c r="D35" s="8"/>
    </row>
    <row r="36" spans="3:4" ht="12.95" customHeight="1" x14ac:dyDescent="0.2">
      <c r="C36" s="8"/>
      <c r="D36" s="8"/>
    </row>
    <row r="37" spans="3:4" ht="12.95" customHeight="1" x14ac:dyDescent="0.2">
      <c r="C37" s="8"/>
      <c r="D37" s="8"/>
    </row>
    <row r="38" spans="3:4" ht="12.95" customHeight="1" x14ac:dyDescent="0.2">
      <c r="C38" s="8"/>
      <c r="D38" s="8"/>
    </row>
    <row r="39" spans="3:4" ht="12.95" customHeight="1" x14ac:dyDescent="0.2">
      <c r="C39" s="8"/>
      <c r="D39" s="8"/>
    </row>
    <row r="40" spans="3:4" ht="12.95" customHeight="1" x14ac:dyDescent="0.2">
      <c r="C40" s="8"/>
      <c r="D40" s="8"/>
    </row>
    <row r="41" spans="3:4" ht="12.95" customHeight="1" x14ac:dyDescent="0.2">
      <c r="C41" s="8"/>
      <c r="D41" s="8"/>
    </row>
    <row r="42" spans="3:4" ht="12.95" customHeight="1" x14ac:dyDescent="0.2">
      <c r="C42" s="8"/>
      <c r="D42" s="8"/>
    </row>
    <row r="43" spans="3:4" ht="12.95" customHeight="1" x14ac:dyDescent="0.2">
      <c r="C43" s="8"/>
      <c r="D43" s="8"/>
    </row>
    <row r="44" spans="3:4" ht="12.95" customHeight="1" x14ac:dyDescent="0.2">
      <c r="C44" s="8"/>
      <c r="D44" s="8"/>
    </row>
    <row r="45" spans="3:4" ht="12.95" customHeight="1" x14ac:dyDescent="0.2">
      <c r="C45" s="8"/>
      <c r="D45" s="8"/>
    </row>
    <row r="46" spans="3:4" ht="12.95" customHeight="1" x14ac:dyDescent="0.2">
      <c r="C46" s="8"/>
      <c r="D46" s="8"/>
    </row>
    <row r="47" spans="3:4" ht="12.95" customHeight="1" x14ac:dyDescent="0.2">
      <c r="C47" s="8"/>
      <c r="D47" s="8"/>
    </row>
    <row r="48" spans="3:4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2024-02-25T05:12:42Z</dcterms:modified>
</cp:coreProperties>
</file>