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1304321-25C5-4887-B45E-38889C6A439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C21" i="1"/>
  <c r="E21" i="1"/>
  <c r="F21" i="1"/>
  <c r="G21" i="1"/>
  <c r="H21" i="1"/>
  <c r="A21" i="1"/>
  <c r="H20" i="1"/>
  <c r="E14" i="1"/>
  <c r="E15" i="1" s="1"/>
  <c r="C17" i="1"/>
  <c r="Q21" i="1"/>
  <c r="C11" i="1"/>
  <c r="C12" i="1"/>
  <c r="C16" i="1" l="1"/>
  <c r="D18" i="1" s="1"/>
  <c r="O22" i="1"/>
  <c r="S22" i="1" s="1"/>
  <c r="O23" i="1"/>
  <c r="S23" i="1" s="1"/>
  <c r="O21" i="1"/>
  <c r="S21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<sst xmlns="http://schemas.openxmlformats.org/spreadsheetml/2006/main" count="58" uniqueCount="54">
  <si>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</si>
  <si>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</si>
  <si>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</si>
  <si>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</si>
  <si>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</si>
  <si>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</si>
  <si>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</si>
  <si>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</si>
  <si>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</si>
  <si>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</si>
  <si>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</si>
  <si>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</si>
  <si>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</si>
  <si>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</si>
  <si>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</si>
  <si>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</si>
  <si>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</si>
  <si>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</si>
  <si>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</si>
  <si>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</si>
  <si>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</si>
  <si>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</si>
  <si>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</si>
  <si>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</si>
  <si>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</si>
  <si>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</si>
  <si>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</si>
  <si>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</si>
  <si>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</si>
  <si>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</si>
  <si>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</si>
  <si>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</si>
  <si>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</si>
  <si>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</si>
  <si>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</si>
  <si>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</si>
  <si>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</si>
  <si>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</si>
  <si>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</si>
  <si>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</si>
  <si>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</si>
  <si>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</si>
  <si>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G4827-2862</t>
  </si>
  <si>
    <t>G4827-2862_Mon.xls</t>
  </si>
  <si>
    <t>EC</t>
  </si>
  <si>
    <t>Mon</t>
  </si>
  <si>
    <t>VSX</t>
  </si>
  <si>
    <t>IBVS 5992</t>
  </si>
  <si>
    <t>II</t>
  </si>
  <si>
    <t>IBVS 6029</t>
  </si>
  <si>
    <t>IBVS 6042</t>
  </si>
  <si>
    <t>I</t>
  </si>
  <si>
    <t>V1012 Mon / GSC 4827-2862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</si>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</sst>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V1012</a:t>
            </a:r>
            <a:r>
              <a:rPr lang="en-AU" baseline="0"/>
              <a:t> Mon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F9-4DBD-8D63-ACF0B0A7BD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7.9359999363077804E-3</c:v>
                </c:pt>
                <c:pt idx="2">
                  <c:v>7.1099999331636354E-3</c:v>
                </c:pt>
                <c:pt idx="3">
                  <c:v>5.1334999370737933E-3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F9-4DBD-8D63-ACF0B0A7BD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F9-4DBD-8D63-ACF0B0A7BD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F9-4DBD-8D63-ACF0B0A7BD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F9-4DBD-8D63-ACF0B0A7BD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F9-4DBD-8D63-ACF0B0A7BD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2.0000000000000001E-4</c:v>
                  </c:pt>
                  <c:pt idx="3">
                    <c:v>3.0000000000000003E-4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F9-4DBD-8D63-ACF0B0A7BD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2.3586464661650743E-2</c:v>
                </c:pt>
                <c:pt idx="1">
                  <c:v>8.1511524030279271E-3</c:v>
                </c:pt>
                <c:pt idx="2">
                  <c:v>6.6277616456874473E-3</c:v>
                </c:pt>
                <c:pt idx="3">
                  <c:v>5.4005857578298365E-3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F9-4DBD-8D63-ACF0B0A7BD2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14408</c:v>
                </c:pt>
                <c:pt idx="2">
                  <c:v>15830</c:v>
                </c:pt>
                <c:pt idx="3">
                  <c:v>16975.5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F9-4DBD-8D63-ACF0B0A7B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595688"/>
        <c:axId val="1"/>
      </c:scatterChart>
      <c:valAx>
        <c:axId val="7675956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5956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38345864661655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92A8DE5-66AF-0146-F49E-ECE9B8F6C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52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40</v>
      </c>
      <c r="D4" s="29" t="s">
        <v>40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40">
        <v>51869.043000000063</v>
      </c>
      <c r="D7" s="30" t="s">
        <v>46</v>
      </c>
    </row>
    <row r="8" spans="1:7" ht="12.95" customHeight="1" x14ac:dyDescent="0.2">
      <c r="A8" t="s">
        <v>3</v>
      </c>
      <c r="C8" s="40">
        <v>0.25948300000000002</v>
      </c>
      <c r="D8" s="30" t="s">
        <v>46</v>
      </c>
    </row>
    <row r="9" spans="1:7" ht="12.95" customHeight="1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2.95" customHeight="1" thickBot="1" x14ac:dyDescent="0.25">
      <c r="A10" s="10"/>
      <c r="B10" s="10"/>
      <c r="C10" s="4" t="s">
        <v>20</v>
      </c>
      <c r="D10" s="4" t="s">
        <v>21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2.3586464661650743E-2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-1.0713015171170749E-6</v>
      </c>
      <c r="D12" s="3"/>
      <c r="E12" s="10"/>
    </row>
    <row r="13" spans="1:7" ht="12.95" customHeight="1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32</v>
      </c>
      <c r="E14" s="15">
        <f ca="1">NOW()+15018.5+$C$9/24</f>
        <v>60365.76953020833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56273.772326121471</v>
      </c>
      <c r="D15" s="14" t="s">
        <v>38</v>
      </c>
      <c r="E15" s="15">
        <f ca="1">ROUND(2*(E14-$C$7)/$C$8,0)/2+E13</f>
        <v>32746</v>
      </c>
    </row>
    <row r="16" spans="1:7" ht="12.95" customHeight="1" x14ac:dyDescent="0.2">
      <c r="A16" s="16" t="s">
        <v>4</v>
      </c>
      <c r="B16" s="10"/>
      <c r="C16" s="17">
        <f ca="1">+C8+C12</f>
        <v>0.25948192869848291</v>
      </c>
      <c r="D16" s="14" t="s">
        <v>39</v>
      </c>
      <c r="E16" s="24">
        <f ca="1">ROUND(2*(E14-$C$15)/$C$16,0)/2+E13</f>
        <v>15771</v>
      </c>
    </row>
    <row r="17" spans="1:19" ht="12.95" customHeight="1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45347.957656958577</v>
      </c>
    </row>
    <row r="18" spans="1:19" ht="12.95" customHeight="1" thickTop="1" thickBot="1" x14ac:dyDescent="0.25">
      <c r="A18" s="16" t="s">
        <v>5</v>
      </c>
      <c r="B18" s="10"/>
      <c r="C18" s="19">
        <f ca="1">+C15</f>
        <v>56273.772326121471</v>
      </c>
      <c r="D18" s="20">
        <f ca="1">+C16</f>
        <v>0.25948192869848291</v>
      </c>
      <c r="E18" s="21" t="s">
        <v>34</v>
      </c>
    </row>
    <row r="19" spans="1:19" ht="12.95" customHeight="1" thickTop="1" x14ac:dyDescent="0.2">
      <c r="A19" s="25" t="s">
        <v>35</v>
      </c>
      <c r="E19" s="26">
        <v>22</v>
      </c>
      <c r="S19">
        <f ca="1">SQRT(SUM(S21:S50)/(COUNT(S21:S50)-1))</f>
        <v>1.3621936896305557E-2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53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ht="12.95" customHeight="1" x14ac:dyDescent="0.2">
      <c r="A21" t="str">
        <f>D7</f>
        <v>VSX</v>
      </c>
      <c r="C21" s="8">
        <f>C$7</f>
        <v>51869.043000000063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2.3586464661650743E-2</v>
      </c>
      <c r="Q21" s="2">
        <f>+C21-15018.5</f>
        <v>36850.543000000063</v>
      </c>
      <c r="S21">
        <f ca="1">+(O21-G21)^2</f>
        <v>5.5632131523529926E-4</v>
      </c>
    </row>
    <row r="22" spans="1:19" ht="12.95" customHeight="1" x14ac:dyDescent="0.2">
      <c r="A22" s="33" t="s">
        <v>47</v>
      </c>
      <c r="B22" s="34" t="s">
        <v>48</v>
      </c>
      <c r="C22" s="33">
        <v>55607.682000000001</v>
      </c>
      <c r="D22" s="33">
        <v>4.0000000000000002E-4</v>
      </c>
      <c r="E22">
        <f>+(C22-C$7)/C$8</f>
        <v>14408.030583891574</v>
      </c>
      <c r="F22">
        <f>ROUND(2*E22,0)/2</f>
        <v>14408</v>
      </c>
      <c r="G22">
        <f>+C22-(C$7+F22*C$8)</f>
        <v>7.9359999363077804E-3</v>
      </c>
      <c r="I22">
        <f>+G22</f>
        <v>7.9359999363077804E-3</v>
      </c>
      <c r="O22">
        <f ca="1">+C$11+C$12*$F22</f>
        <v>8.1511524030279271E-3</v>
      </c>
      <c r="Q22" s="2">
        <f>+C22-15018.5</f>
        <v>40589.182000000001</v>
      </c>
      <c r="S22">
        <f ca="1">+(O22-G22)^2</f>
        <v>4.6290583935763794E-8</v>
      </c>
    </row>
    <row r="23" spans="1:19" ht="12.95" customHeight="1" x14ac:dyDescent="0.2">
      <c r="A23" s="35" t="s">
        <v>49</v>
      </c>
      <c r="B23" s="36" t="s">
        <v>48</v>
      </c>
      <c r="C23" s="35">
        <v>55976.665999999997</v>
      </c>
      <c r="D23" s="35">
        <v>2.0000000000000001E-4</v>
      </c>
      <c r="E23">
        <f>+(C23-C$7)/C$8</f>
        <v>15830.027400638708</v>
      </c>
      <c r="F23">
        <f>ROUND(2*E23,0)/2</f>
        <v>15830</v>
      </c>
      <c r="G23">
        <f>+C23-(C$7+F23*C$8)</f>
        <v>7.1099999331636354E-3</v>
      </c>
      <c r="I23">
        <f>+G23</f>
        <v>7.1099999331636354E-3</v>
      </c>
      <c r="O23">
        <f ca="1">+C$11+C$12*$F23</f>
        <v>6.6277616456874473E-3</v>
      </c>
      <c r="Q23" s="2">
        <f>+C23-15018.5</f>
        <v>40958.165999999997</v>
      </c>
      <c r="S23">
        <f ca="1">+(O23-G23)^2</f>
        <v>2.3255376590796664E-7</v>
      </c>
    </row>
    <row r="24" spans="1:19" ht="12.95" customHeight="1" x14ac:dyDescent="0.2">
      <c r="A24" s="37" t="s">
        <v>50</v>
      </c>
      <c r="B24" s="38" t="s">
        <v>51</v>
      </c>
      <c r="C24" s="39">
        <v>56273.9018</v>
      </c>
      <c r="D24" s="39">
        <v>3.0000000000000003E-4</v>
      </c>
      <c r="E24">
        <f>+(C24-C$7)/C$8</f>
        <v>16975.519783569391</v>
      </c>
      <c r="F24">
        <f>ROUND(2*E24,0)/2</f>
        <v>16975.5</v>
      </c>
      <c r="G24">
        <f>+C24-(C$7+F24*C$8)</f>
        <v>5.1334999370737933E-3</v>
      </c>
      <c r="I24">
        <f>+G24</f>
        <v>5.1334999370737933E-3</v>
      </c>
      <c r="O24">
        <f ca="1">+C$11+C$12*$F24</f>
        <v>5.4005857578298365E-3</v>
      </c>
      <c r="Q24" s="2">
        <f>+C24-15018.5</f>
        <v>41255.4018</v>
      </c>
      <c r="S24">
        <f ca="1">+(O24-G24)^2</f>
        <v>7.1334835648929259E-8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ht="12.95" customHeight="1" x14ac:dyDescent="0.2">
      <c r="C40" s="8"/>
      <c r="D40" s="8"/>
    </row>
    <row r="41" spans="3:17" ht="12.95" customHeight="1" x14ac:dyDescent="0.2">
      <c r="C41" s="8"/>
      <c r="D41" s="8"/>
    </row>
    <row r="42" spans="3:17" ht="12.95" customHeight="1" x14ac:dyDescent="0.2">
      <c r="C42" s="8"/>
      <c r="D42" s="8"/>
    </row>
    <row r="43" spans="3:17" ht="12.95" customHeight="1" x14ac:dyDescent="0.2">
      <c r="C43" s="8"/>
      <c r="D43" s="8"/>
    </row>
    <row r="44" spans="3:17" ht="12.95" customHeight="1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2024-02-25T05:28:07Z</dcterms:modified>
</cp:coreProperties>
</file>