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4B87159-FB24-4FDB-819C-44E82BE602F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23" i="1" l="1"/>
  <c r="G23" i="1"/>
  <c r="I23" i="1"/>
  <c r="F22" i="1"/>
  <c r="G22" i="1"/>
  <c r="I22" i="1"/>
  <c r="E22" i="1"/>
  <c r="E23" i="1"/>
  <c r="G11" i="1"/>
  <c r="F11" i="1"/>
  <c r="Q22" i="1"/>
  <c r="Q23" i="1"/>
  <c r="C21" i="1"/>
  <c r="E21" i="1"/>
  <c r="F21" i="1"/>
  <c r="G21" i="1"/>
  <c r="H21" i="1"/>
  <c r="A21" i="1"/>
  <c r="H20" i="1"/>
  <c r="E14" i="1"/>
  <c r="C17" i="1"/>
  <c r="Q21" i="1"/>
  <c r="C11" i="1"/>
  <c r="C12" i="1"/>
  <c r="C16" i="1" l="1"/>
  <c r="D18" i="1" s="1"/>
  <c r="O23" i="1"/>
  <c r="S23" i="1" s="1"/>
  <c r="O22" i="1"/>
  <c r="S22" i="1" s="1"/>
  <c r="C15" i="1"/>
  <c r="O21" i="1"/>
  <c r="S21" i="1" s="1"/>
  <c r="E15" i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<sst xmlns="http://schemas.openxmlformats.org/spreadsheetml/2006/main" count="56" uniqueCount="52">
  <si>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</si>
  <si>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</si>
  <si>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</si>
  <si>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</si>
  <si>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</si>
  <si>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</si>
  <si>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</si>
  <si>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</si>
  <si>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</si>
  <si>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</si>
  <si>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</si>
  <si>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</si>
  <si>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</si>
  <si>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</si>
  <si>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</si>
  <si>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</si>
  <si>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</si>
  <si>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</si>
  <si>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</si>
  <si>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</si>
  <si>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</si>
  <si>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</si>
  <si>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</si>
  <si>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</si>
  <si>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</si>
  <si>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</si>
  <si>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</si>
  <si>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</si>
  <si>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</si>
  <si>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</si>
  <si>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</si>
  <si>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</si>
  <si>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</si>
  <si>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</si>
  <si>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</si>
  <si>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</si>
  <si>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</si>
  <si>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</si>
  <si>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</si>
  <si>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</si>
  <si>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</si>
  <si>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</si>
  <si>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G5398-2032</t>
  </si>
  <si>
    <t>G5398-2032_Mon.xls</t>
  </si>
  <si>
    <t>EC</t>
  </si>
  <si>
    <t>Mon</t>
  </si>
  <si>
    <t>VSX</t>
  </si>
  <si>
    <t>IBVS 5992</t>
  </si>
  <si>
    <t>II</t>
  </si>
  <si>
    <t>IBVS 6029</t>
  </si>
  <si>
    <t>V1013 Mon / GSC 5398-2032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</si>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</sst>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3" borderId="0" xfId="0" applyFill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V1013 Mon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9774.5</c:v>
                </c:pt>
                <c:pt idx="2">
                  <c:v>10757.5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CE-4855-B514-B31846DB04D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9774.5</c:v>
                </c:pt>
                <c:pt idx="2">
                  <c:v>10757.5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-0.11300499988283264</c:v>
                </c:pt>
                <c:pt idx="2">
                  <c:v>-0.12227499988512136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CE-4855-B514-B31846DB04D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9774.5</c:v>
                </c:pt>
                <c:pt idx="2">
                  <c:v>10757.5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CE-4855-B514-B31846DB04D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9774.5</c:v>
                </c:pt>
                <c:pt idx="2">
                  <c:v>10757.5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CE-4855-B514-B31846DB04D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9774.5</c:v>
                </c:pt>
                <c:pt idx="2">
                  <c:v>10757.5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CE-4855-B514-B31846DB04D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9774.5</c:v>
                </c:pt>
                <c:pt idx="2">
                  <c:v>10757.5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CE-4855-B514-B31846DB04D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9774.5</c:v>
                </c:pt>
                <c:pt idx="2">
                  <c:v>10757.5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CE-4855-B514-B31846DB04D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9774.5</c:v>
                </c:pt>
                <c:pt idx="2">
                  <c:v>10757.5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-9.4831772611561616E-5</c:v>
                </c:pt>
                <c:pt idx="1">
                  <c:v>-0.11196720456862225</c:v>
                </c:pt>
                <c:pt idx="2">
                  <c:v>-0.12321796342672021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CE-4855-B514-B31846DB04D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9774.5</c:v>
                </c:pt>
                <c:pt idx="2">
                  <c:v>10757.5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CE-4855-B514-B31846DB0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380416"/>
        <c:axId val="1"/>
      </c:scatterChart>
      <c:valAx>
        <c:axId val="818380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8380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33CEF15-DEFE-3BE0-D74A-8C7FABB10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t="s">
        <v>43</v>
      </c>
    </row>
    <row r="2" spans="1:7" ht="12.95" customHeight="1" x14ac:dyDescent="0.2">
      <c r="A2" t="s">
        <v>24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8" t="s">
        <v>40</v>
      </c>
      <c r="D4" s="29" t="s">
        <v>40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38">
        <v>51869.129999999888</v>
      </c>
      <c r="D7" s="30" t="s">
        <v>46</v>
      </c>
    </row>
    <row r="8" spans="1:7" ht="12.95" customHeight="1" x14ac:dyDescent="0.2">
      <c r="A8" t="s">
        <v>3</v>
      </c>
      <c r="C8" s="38">
        <v>0.38249</v>
      </c>
      <c r="D8" s="30" t="s">
        <v>46</v>
      </c>
    </row>
    <row r="9" spans="1:7" ht="12.95" customHeight="1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7" ht="12.95" customHeight="1" x14ac:dyDescent="0.2">
      <c r="A11" s="10" t="s">
        <v>15</v>
      </c>
      <c r="B11" s="10"/>
      <c r="C11" s="22">
        <f ca="1">INTERCEPT(INDIRECT($G$11):G992,INDIRECT($F$11):F992)</f>
        <v>-9.4831772611561616E-5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ht="12.95" customHeight="1" x14ac:dyDescent="0.2">
      <c r="A12" s="10" t="s">
        <v>16</v>
      </c>
      <c r="B12" s="10"/>
      <c r="C12" s="22">
        <f ca="1">SLOPE(INDIRECT($G$11):G992,INDIRECT($F$11):F992)</f>
        <v>-1.1445329458899247E-5</v>
      </c>
      <c r="D12" s="3"/>
      <c r="E12" s="10"/>
    </row>
    <row r="13" spans="1:7" ht="12.95" customHeight="1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ht="12.95" customHeight="1" x14ac:dyDescent="0.2">
      <c r="A14" s="10"/>
      <c r="B14" s="10"/>
      <c r="C14" s="10"/>
      <c r="D14" s="14" t="s">
        <v>32</v>
      </c>
      <c r="E14" s="15">
        <f ca="1">NOW()+15018.5+$C$9/24</f>
        <v>60365.770262615741</v>
      </c>
    </row>
    <row r="15" spans="1:7" ht="12.95" customHeight="1" x14ac:dyDescent="0.2">
      <c r="A15" s="12" t="s">
        <v>17</v>
      </c>
      <c r="B15" s="10"/>
      <c r="C15" s="13">
        <f ca="1">(C7+C11)+(C8+C12)*INT(MAX(F21:F3533))</f>
        <v>55983.451717759126</v>
      </c>
      <c r="D15" s="14" t="s">
        <v>38</v>
      </c>
      <c r="E15" s="15">
        <f ca="1">ROUND(2*(E14-$C$7)/$C$8,0)/2+E13</f>
        <v>22215</v>
      </c>
    </row>
    <row r="16" spans="1:7" ht="12.95" customHeight="1" x14ac:dyDescent="0.2">
      <c r="A16" s="16" t="s">
        <v>4</v>
      </c>
      <c r="B16" s="10"/>
      <c r="C16" s="17">
        <f ca="1">+C8+C12</f>
        <v>0.38247855467054109</v>
      </c>
      <c r="D16" s="14" t="s">
        <v>39</v>
      </c>
      <c r="E16" s="24">
        <f ca="1">ROUND(2*(E14-$C$15)/$C$16,0)/2+E13</f>
        <v>11458.5</v>
      </c>
    </row>
    <row r="17" spans="1:19" ht="12.95" customHeight="1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45347.978069784855</v>
      </c>
    </row>
    <row r="18" spans="1:19" ht="12.95" customHeight="1" thickTop="1" thickBot="1" x14ac:dyDescent="0.25">
      <c r="A18" s="16" t="s">
        <v>5</v>
      </c>
      <c r="B18" s="10"/>
      <c r="C18" s="19">
        <f ca="1">+C15</f>
        <v>55983.451717759126</v>
      </c>
      <c r="D18" s="20">
        <f ca="1">+C16</f>
        <v>0.38247855467054109</v>
      </c>
      <c r="E18" s="21" t="s">
        <v>34</v>
      </c>
    </row>
    <row r="19" spans="1:19" ht="12.95" customHeight="1" thickTop="1" x14ac:dyDescent="0.2">
      <c r="A19" s="25" t="s">
        <v>35</v>
      </c>
      <c r="E19" s="26">
        <v>21</v>
      </c>
      <c r="S19">
        <f ca="1">SQRT(SUM(S21:S50)/(COUNT(S21:S50)-1))</f>
        <v>9.937787530628591E-4</v>
      </c>
    </row>
    <row r="20" spans="1:19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51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ht="12.95" customHeight="1" x14ac:dyDescent="0.2">
      <c r="A21" t="str">
        <f>D7</f>
        <v>VSX</v>
      </c>
      <c r="C21" s="8">
        <f>C$7</f>
        <v>51869.129999999888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-9.4831772611561616E-5</v>
      </c>
      <c r="Q21" s="2">
        <f>+C21-15018.5</f>
        <v>36850.629999999888</v>
      </c>
      <c r="S21">
        <f ca="1">+(O21-G21)^2</f>
        <v>8.9930650966509284E-9</v>
      </c>
    </row>
    <row r="22" spans="1:19" ht="12.95" customHeight="1" x14ac:dyDescent="0.2">
      <c r="A22" s="33" t="s">
        <v>47</v>
      </c>
      <c r="B22" s="34" t="s">
        <v>48</v>
      </c>
      <c r="C22" s="33">
        <v>55607.665500000003</v>
      </c>
      <c r="D22" s="33">
        <v>5.9999999999999995E-4</v>
      </c>
      <c r="E22">
        <f>+(C22-C$7)/C$8</f>
        <v>9774.2045543677341</v>
      </c>
      <c r="F22" s="37">
        <f>ROUND(2*E22,0)/2+0.5</f>
        <v>9774.5</v>
      </c>
      <c r="G22">
        <f>+C22-(C$7+F22*C$8)</f>
        <v>-0.11300499988283264</v>
      </c>
      <c r="I22">
        <f>+G22</f>
        <v>-0.11300499988283264</v>
      </c>
      <c r="O22">
        <f ca="1">+C$11+C$12*$F22</f>
        <v>-0.11196720456862225</v>
      </c>
      <c r="Q22" s="2">
        <f>+C22-15018.5</f>
        <v>40589.165500000003</v>
      </c>
      <c r="S22">
        <f ca="1">+(O22-G22)^2</f>
        <v>1.0770191141970378E-6</v>
      </c>
    </row>
    <row r="23" spans="1:19" ht="12.95" customHeight="1" x14ac:dyDescent="0.2">
      <c r="A23" s="35" t="s">
        <v>49</v>
      </c>
      <c r="B23" s="36" t="s">
        <v>48</v>
      </c>
      <c r="C23" s="35">
        <v>55983.643900000003</v>
      </c>
      <c r="D23" s="35">
        <v>5.9999999999999995E-4</v>
      </c>
      <c r="E23">
        <f>+(C23-C$7)/C$8</f>
        <v>10757.180318439998</v>
      </c>
      <c r="F23" s="37">
        <f>ROUND(2*E23,0)/2+0.5</f>
        <v>10757.5</v>
      </c>
      <c r="G23">
        <f>+C23-(C$7+F23*C$8)</f>
        <v>-0.12227499988512136</v>
      </c>
      <c r="I23">
        <f>+G23</f>
        <v>-0.12227499988512136</v>
      </c>
      <c r="O23">
        <f ca="1">+C$11+C$12*$F23</f>
        <v>-0.12321796342672021</v>
      </c>
      <c r="Q23" s="2">
        <f>+C23-15018.5</f>
        <v>40965.143900000003</v>
      </c>
      <c r="S23">
        <f ca="1">+(O23-G23)^2</f>
        <v>8.8918024078465384E-7</v>
      </c>
    </row>
    <row r="24" spans="1:19" ht="12.95" customHeight="1" x14ac:dyDescent="0.2">
      <c r="C24" s="8"/>
      <c r="D24" s="8"/>
      <c r="Q24" s="2"/>
    </row>
    <row r="25" spans="1:19" ht="12.95" customHeight="1" x14ac:dyDescent="0.2">
      <c r="C25" s="8"/>
      <c r="D25" s="8"/>
      <c r="Q25" s="2"/>
    </row>
    <row r="26" spans="1:19" ht="12.95" customHeight="1" x14ac:dyDescent="0.2">
      <c r="C26" s="8"/>
      <c r="D26" s="8"/>
      <c r="Q26" s="2"/>
    </row>
    <row r="27" spans="1:19" ht="12.95" customHeight="1" x14ac:dyDescent="0.2">
      <c r="C27" s="8"/>
      <c r="D27" s="8"/>
      <c r="Q27" s="2"/>
    </row>
    <row r="28" spans="1:19" ht="12.95" customHeight="1" x14ac:dyDescent="0.2">
      <c r="C28" s="8"/>
      <c r="D28" s="8"/>
      <c r="Q28" s="2"/>
    </row>
    <row r="29" spans="1:19" ht="12.95" customHeight="1" x14ac:dyDescent="0.2">
      <c r="C29" s="8"/>
      <c r="D29" s="8"/>
      <c r="Q29" s="2"/>
    </row>
    <row r="30" spans="1:19" ht="12.95" customHeight="1" x14ac:dyDescent="0.2">
      <c r="C30" s="8"/>
      <c r="D30" s="8"/>
      <c r="Q30" s="2"/>
    </row>
    <row r="31" spans="1:19" ht="12.95" customHeight="1" x14ac:dyDescent="0.2">
      <c r="C31" s="8"/>
      <c r="D31" s="8"/>
      <c r="Q31" s="2"/>
    </row>
    <row r="32" spans="1:19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2024-02-25T05:29:10Z</dcterms:modified>
</cp:coreProperties>
</file>