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7EFC06-94D8-492E-8DF8-FFB5DACBA6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/>
  <c r="G38" i="1"/>
  <c r="K38" i="1"/>
  <c r="Q38" i="1"/>
  <c r="C29" i="1"/>
  <c r="E21" i="1"/>
  <c r="F21" i="1"/>
  <c r="G21" i="1"/>
  <c r="J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E36" i="1"/>
  <c r="F36" i="1"/>
  <c r="G36" i="1"/>
  <c r="J36" i="1"/>
  <c r="E37" i="1"/>
  <c r="F37" i="1"/>
  <c r="G37" i="1"/>
  <c r="J37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J35" i="1"/>
  <c r="Q35" i="1"/>
  <c r="Q36" i="1"/>
  <c r="Q37" i="1"/>
  <c r="E9" i="1"/>
  <c r="D9" i="1"/>
  <c r="F16" i="1"/>
  <c r="E29" i="1"/>
  <c r="F29" i="1"/>
  <c r="G29" i="1"/>
  <c r="I29" i="1"/>
  <c r="C17" i="1"/>
  <c r="Q29" i="1"/>
  <c r="C12" i="1"/>
  <c r="C11" i="1"/>
  <c r="O34" i="1" l="1"/>
  <c r="O36" i="1"/>
  <c r="O22" i="1"/>
  <c r="O35" i="1"/>
  <c r="O21" i="1"/>
  <c r="O27" i="1"/>
  <c r="O38" i="1"/>
  <c r="O31" i="1"/>
  <c r="O23" i="1"/>
  <c r="C15" i="1"/>
  <c r="F18" i="1" s="1"/>
  <c r="O37" i="1"/>
  <c r="O29" i="1"/>
  <c r="O30" i="1"/>
  <c r="O24" i="1"/>
  <c r="O33" i="1"/>
  <c r="O25" i="1"/>
  <c r="O32" i="1"/>
  <c r="O28" i="1"/>
  <c r="O26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<sst xmlns="http://schemas.openxmlformats.org/spreadsheetml/2006/main" count="82" uniqueCount="50">
  <si>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</si>
  <si>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</si>
  <si>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</si>
  <si>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</si>
  <si>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</si>
  <si>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</si>
  <si>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</si>
  <si>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</si>
  <si>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</si>
  <si>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</si>
  <si>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</si>
  <si>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</si>
  <si>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</si>
  <si>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</si>
  <si>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</si>
  <si>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</si>
  <si>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</si>
  <si>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</si>
  <si>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</si>
  <si>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</si>
  <si>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</si>
  <si>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</si>
  <si>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</si>
  <si>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</si>
  <si>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</si>
  <si>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</si>
  <si>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</si>
  <si>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</si>
  <si>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</si>
  <si>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</si>
  <si>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</si>
  <si>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</si>
  <si>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</si>
  <si>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</si>
  <si>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</si>
  <si>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</si>
  <si>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</si>
  <si>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</si>
  <si>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</si>
  <si>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</t>
  </si>
  <si>
    <t>Mon</t>
  </si>
  <si>
    <t>IBVS 6114</t>
  </si>
  <si>
    <t>II</t>
  </si>
  <si>
    <t>I</t>
  </si>
  <si>
    <t>V1014 Mon / GSC 4823-2213</t>
  </si>
  <si>
    <t>RHN 2021</t>
  </si>
  <si>
    <t>pg</t>
  </si>
  <si>
    <t>vis</t>
  </si>
  <si>
    <t>CCD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</si>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</sst>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V1014 Mon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52A-8F25-E565B6F0BC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52A-8F25-E565B6F0BC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7.4509999976726249E-3</c:v>
                </c:pt>
                <c:pt idx="1">
                  <c:v>3.2120000032591633E-3</c:v>
                </c:pt>
                <c:pt idx="2">
                  <c:v>5.2409999989322387E-3</c:v>
                </c:pt>
                <c:pt idx="3">
                  <c:v>2.701999997952953E-3</c:v>
                </c:pt>
                <c:pt idx="4">
                  <c:v>2.7879999979631975E-3</c:v>
                </c:pt>
                <c:pt idx="5">
                  <c:v>9.4390000012936071E-3</c:v>
                </c:pt>
                <c:pt idx="6">
                  <c:v>9.2870000007678755E-3</c:v>
                </c:pt>
                <c:pt idx="7">
                  <c:v>1.698000000033062E-3</c:v>
                </c:pt>
                <c:pt idx="9">
                  <c:v>3.3599999733269215E-4</c:v>
                </c:pt>
                <c:pt idx="10">
                  <c:v>9.0970000019297004E-3</c:v>
                </c:pt>
                <c:pt idx="11">
                  <c:v>1.3835000005201437E-2</c:v>
                </c:pt>
                <c:pt idx="12">
                  <c:v>2.860000022337772E-4</c:v>
                </c:pt>
                <c:pt idx="13">
                  <c:v>5.9700000056182034E-3</c:v>
                </c:pt>
                <c:pt idx="14">
                  <c:v>1.3261000000056811E-2</c:v>
                </c:pt>
                <c:pt idx="15">
                  <c:v>1.4994999997725245E-2</c:v>
                </c:pt>
                <c:pt idx="16">
                  <c:v>2.7580000023590401E-3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52A-8F25-E565B6F0BC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7">
                  <c:v>1.8217999997432344E-2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52A-8F25-E565B6F0BC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52A-8F25-E565B6F0BC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52A-8F25-E565B6F0BC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2.8600000000000001E-3</c:v>
                  </c:pt>
                  <c:pt idx="1">
                    <c:v>1.99E-3</c:v>
                  </c:pt>
                  <c:pt idx="2">
                    <c:v>1.4400000000000001E-3</c:v>
                  </c:pt>
                  <c:pt idx="3">
                    <c:v>1.08E-3</c:v>
                  </c:pt>
                  <c:pt idx="4">
                    <c:v>1.72E-3</c:v>
                  </c:pt>
                  <c:pt idx="5">
                    <c:v>2.3500000000000001E-3</c:v>
                  </c:pt>
                  <c:pt idx="6">
                    <c:v>4.0899999999999999E-3</c:v>
                  </c:pt>
                  <c:pt idx="7">
                    <c:v>1.3699999999999999E-3</c:v>
                  </c:pt>
                  <c:pt idx="9">
                    <c:v>1.2999999999999999E-3</c:v>
                  </c:pt>
                  <c:pt idx="10">
                    <c:v>2.3500000000000001E-3</c:v>
                  </c:pt>
                  <c:pt idx="11">
                    <c:v>4.13E-3</c:v>
                  </c:pt>
                  <c:pt idx="12">
                    <c:v>2.3999999999999998E-3</c:v>
                  </c:pt>
                  <c:pt idx="13">
                    <c:v>7.7999999999999999E-4</c:v>
                  </c:pt>
                  <c:pt idx="14">
                    <c:v>3.8999999999999999E-4</c:v>
                  </c:pt>
                  <c:pt idx="15">
                    <c:v>1.7099999999999999E-3</c:v>
                  </c:pt>
                  <c:pt idx="16">
                    <c:v>8.8000000000000003E-4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4-452A-8F25-E565B6F0BC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2.9292618862513959E-3</c:v>
                </c:pt>
                <c:pt idx="1">
                  <c:v>2.9302910293217362E-3</c:v>
                </c:pt>
                <c:pt idx="2">
                  <c:v>3.9686963872948575E-3</c:v>
                </c:pt>
                <c:pt idx="3">
                  <c:v>3.9697255303651974E-3</c:v>
                </c:pt>
                <c:pt idx="4">
                  <c:v>4.6139690923980752E-3</c:v>
                </c:pt>
                <c:pt idx="5">
                  <c:v>4.6149982354684151E-3</c:v>
                </c:pt>
                <c:pt idx="6">
                  <c:v>5.2304257915317719E-3</c:v>
                </c:pt>
                <c:pt idx="7">
                  <c:v>5.2314549346021118E-3</c:v>
                </c:pt>
                <c:pt idx="8">
                  <c:v>5.8098333401332258E-3</c:v>
                </c:pt>
                <c:pt idx="9">
                  <c:v>6.2379568573946911E-3</c:v>
                </c:pt>
                <c:pt idx="10">
                  <c:v>6.238986000465031E-3</c:v>
                </c:pt>
                <c:pt idx="11">
                  <c:v>7.2454879232576102E-3</c:v>
                </c:pt>
                <c:pt idx="12">
                  <c:v>7.2465170663279501E-3</c:v>
                </c:pt>
                <c:pt idx="13">
                  <c:v>9.5250398240608446E-3</c:v>
                </c:pt>
                <c:pt idx="14">
                  <c:v>9.5672346899447862E-3</c:v>
                </c:pt>
                <c:pt idx="15">
                  <c:v>1.0085922797396178E-2</c:v>
                </c:pt>
                <c:pt idx="16">
                  <c:v>1.0099301657310598E-2</c:v>
                </c:pt>
                <c:pt idx="17">
                  <c:v>1.5028896964239489E-2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4-452A-8F25-E565B6F0BCC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-1399.5</c:v>
                </c:pt>
                <c:pt idx="1">
                  <c:v>-1399</c:v>
                </c:pt>
                <c:pt idx="2">
                  <c:v>-894.5</c:v>
                </c:pt>
                <c:pt idx="3">
                  <c:v>-894</c:v>
                </c:pt>
                <c:pt idx="4">
                  <c:v>-581</c:v>
                </c:pt>
                <c:pt idx="5">
                  <c:v>-580.5</c:v>
                </c:pt>
                <c:pt idx="6">
                  <c:v>-281.5</c:v>
                </c:pt>
                <c:pt idx="7">
                  <c:v>-281</c:v>
                </c:pt>
                <c:pt idx="8">
                  <c:v>0</c:v>
                </c:pt>
                <c:pt idx="9">
                  <c:v>208</c:v>
                </c:pt>
                <c:pt idx="10">
                  <c:v>208.5</c:v>
                </c:pt>
                <c:pt idx="11">
                  <c:v>697.5</c:v>
                </c:pt>
                <c:pt idx="12">
                  <c:v>698</c:v>
                </c:pt>
                <c:pt idx="13">
                  <c:v>1805</c:v>
                </c:pt>
                <c:pt idx="14">
                  <c:v>1825.5</c:v>
                </c:pt>
                <c:pt idx="15">
                  <c:v>2077.5</c:v>
                </c:pt>
                <c:pt idx="16">
                  <c:v>2084</c:v>
                </c:pt>
                <c:pt idx="17">
                  <c:v>4479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4-452A-8F25-E565B6F0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237952"/>
        <c:axId val="1"/>
      </c:scatterChart>
      <c:valAx>
        <c:axId val="71923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23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36" name="Chart 1">
          <a:extLst>
            <a:ext uri="{FF2B5EF4-FFF2-40B4-BE49-F238E27FC236}">
              <a16:creationId xmlns:a16="http://schemas.microsoft.com/office/drawing/2014/main" id="{952D41ED-17CE-0FAF-2B79-60CBE0A97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:F10"/>
    </sheetView>
  </sheetViews>
  <sheetFormatPr defaultColWidth="10.28515625" defaultRowHeight="12.75" x14ac:dyDescent="0.2"/>
  <cols>
    <col min="1" max="1" width="14.42578125" style="2" customWidth="1"/>
    <col min="2" max="2" width="3.85546875" style="2" customWidth="1"/>
    <col min="3" max="3" width="11.85546875" style="2" customWidth="1"/>
    <col min="4" max="4" width="9.42578125" style="2" customWidth="1"/>
    <col min="5" max="5" width="10.140625" style="2" customWidth="1"/>
    <col min="6" max="6" width="15.85546875" style="2" customWidth="1"/>
    <col min="7" max="7" width="8.140625" style="2" customWidth="1"/>
    <col min="8" max="14" width="8.5703125" style="2" customWidth="1"/>
    <col min="15" max="15" width="8" style="2" customWidth="1"/>
    <col min="16" max="16" width="7.7109375" style="2" customWidth="1"/>
    <col min="17" max="17" width="9.85546875" style="2" customWidth="1"/>
    <col min="18" max="16384" width="10.28515625" style="2"/>
  </cols>
  <sheetData>
    <row r="1" spans="1:6" ht="20.25" x14ac:dyDescent="0.2">
      <c r="A1" s="1" t="s">
        <v>44</v>
      </c>
    </row>
    <row r="2" spans="1:6" ht="12.95" customHeight="1" x14ac:dyDescent="0.2">
      <c r="A2" s="2" t="s">
        <v>23</v>
      </c>
      <c r="B2" s="2" t="s">
        <v>39</v>
      </c>
      <c r="C2" s="3"/>
      <c r="D2" s="3" t="s">
        <v>40</v>
      </c>
    </row>
    <row r="3" spans="1:6" ht="12.95" customHeight="1" thickBot="1" x14ac:dyDescent="0.25"/>
    <row r="4" spans="1:6" ht="12.95" customHeight="1" thickTop="1" thickBot="1" x14ac:dyDescent="0.25">
      <c r="A4" s="4" t="s">
        <v>0</v>
      </c>
      <c r="C4" s="5" t="s">
        <v>37</v>
      </c>
      <c r="D4" s="6" t="s">
        <v>37</v>
      </c>
    </row>
    <row r="5" spans="1:6" ht="12.95" customHeight="1" thickTop="1" x14ac:dyDescent="0.2">
      <c r="A5" s="7" t="s">
        <v>28</v>
      </c>
      <c r="C5" s="8">
        <v>-9.5</v>
      </c>
      <c r="D5" s="2" t="s">
        <v>29</v>
      </c>
    </row>
    <row r="6" spans="1:6" ht="12.95" customHeight="1" x14ac:dyDescent="0.2">
      <c r="A6" s="4" t="s">
        <v>1</v>
      </c>
    </row>
    <row r="7" spans="1:6" ht="12.95" customHeight="1" x14ac:dyDescent="0.2">
      <c r="A7" s="2" t="s">
        <v>2</v>
      </c>
      <c r="C7" s="32">
        <v>54106.803</v>
      </c>
      <c r="D7" s="10" t="s">
        <v>38</v>
      </c>
    </row>
    <row r="8" spans="1:6" ht="12.95" customHeight="1" x14ac:dyDescent="0.2">
      <c r="A8" s="2" t="s">
        <v>3</v>
      </c>
      <c r="C8" s="32">
        <v>1.2114579999999999</v>
      </c>
      <c r="D8" s="10" t="s">
        <v>38</v>
      </c>
    </row>
    <row r="9" spans="1:6" ht="12.95" customHeight="1" x14ac:dyDescent="0.2">
      <c r="A9" s="11" t="s">
        <v>32</v>
      </c>
      <c r="C9" s="12">
        <v>21</v>
      </c>
      <c r="D9" s="13" t="str">
        <f>"F"&amp;C9</f>
        <v>F21</v>
      </c>
      <c r="E9" s="14" t="str">
        <f>"G"&amp;C9</f>
        <v>G21</v>
      </c>
    </row>
    <row r="10" spans="1:6" ht="12.95" customHeight="1" thickBot="1" x14ac:dyDescent="0.25">
      <c r="C10" s="15" t="s">
        <v>19</v>
      </c>
      <c r="D10" s="15" t="s">
        <v>20</v>
      </c>
    </row>
    <row r="11" spans="1:6" ht="12.95" customHeight="1" x14ac:dyDescent="0.2">
      <c r="A11" s="2" t="s">
        <v>15</v>
      </c>
      <c r="C11" s="14">
        <f ca="1">INTERCEPT(INDIRECT($E$9):G992,INDIRECT($D$9):F992)</f>
        <v>5.8098333401332258E-3</v>
      </c>
      <c r="D11" s="3"/>
    </row>
    <row r="12" spans="1:6" ht="12.95" customHeight="1" x14ac:dyDescent="0.2">
      <c r="A12" s="2" t="s">
        <v>16</v>
      </c>
      <c r="C12" s="14">
        <f ca="1">SLOPE(INDIRECT($E$9):G992,INDIRECT($D$9):F992)</f>
        <v>2.0582861406801213E-6</v>
      </c>
      <c r="D12" s="3"/>
    </row>
    <row r="13" spans="1:6" ht="12.95" customHeight="1" x14ac:dyDescent="0.2">
      <c r="A13" s="2" t="s">
        <v>18</v>
      </c>
      <c r="C13" s="3" t="s">
        <v>13</v>
      </c>
    </row>
    <row r="14" spans="1:6" ht="12.95" customHeight="1" x14ac:dyDescent="0.2"/>
    <row r="15" spans="1:6" ht="12.95" customHeight="1" x14ac:dyDescent="0.2">
      <c r="A15" s="16" t="s">
        <v>17</v>
      </c>
      <c r="C15" s="17">
        <f ca="1">(C7+C11)+(C8+C12)*INT(MAX(F21:F3533))</f>
        <v>59532.938410896961</v>
      </c>
      <c r="E15" s="18" t="s">
        <v>34</v>
      </c>
      <c r="F15" s="8">
        <v>1</v>
      </c>
    </row>
    <row r="16" spans="1:6" ht="12.95" customHeight="1" x14ac:dyDescent="0.2">
      <c r="A16" s="4" t="s">
        <v>4</v>
      </c>
      <c r="C16" s="19">
        <f ca="1">+C8+C12</f>
        <v>1.2114600582861406</v>
      </c>
      <c r="E16" s="18" t="s">
        <v>30</v>
      </c>
      <c r="F16" s="20">
        <f ca="1">NOW()+15018.5+$C$5/24</f>
        <v>60365.771151736109</v>
      </c>
    </row>
    <row r="17" spans="1:18" ht="12.95" customHeight="1" thickBot="1" x14ac:dyDescent="0.25">
      <c r="A17" s="18" t="s">
        <v>27</v>
      </c>
      <c r="C17" s="2">
        <f>COUNT(C21:C2191)</f>
        <v>18</v>
      </c>
      <c r="E17" s="18" t="s">
        <v>35</v>
      </c>
      <c r="F17" s="20">
        <f ca="1">ROUND(2*(F16-$C$7)/$C$8,0)/2+F15</f>
        <v>5167.5</v>
      </c>
    </row>
    <row r="18" spans="1:18" ht="12.95" customHeight="1" thickTop="1" thickBot="1" x14ac:dyDescent="0.25">
      <c r="A18" s="4" t="s">
        <v>5</v>
      </c>
      <c r="C18" s="21">
        <f ca="1">+C15</f>
        <v>59532.938410896961</v>
      </c>
      <c r="D18" s="22">
        <f ca="1">+C16</f>
        <v>1.2114600582861406</v>
      </c>
      <c r="E18" s="18" t="s">
        <v>36</v>
      </c>
      <c r="F18" s="14">
        <f ca="1">ROUND(2*(F16-$C$15)/$C$16,0)/2+F15</f>
        <v>688.5</v>
      </c>
    </row>
    <row r="19" spans="1:18" ht="12.95" customHeight="1" thickTop="1" x14ac:dyDescent="0.2">
      <c r="E19" s="18" t="s">
        <v>31</v>
      </c>
      <c r="F19" s="23">
        <f ca="1">+$C$15+$C$16*F18-15018.5-$C$5/24</f>
        <v>45348.924494360304</v>
      </c>
    </row>
    <row r="20" spans="1:18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46</v>
      </c>
      <c r="I20" s="24" t="s">
        <v>47</v>
      </c>
      <c r="J20" s="24" t="s">
        <v>49</v>
      </c>
      <c r="K20" s="24" t="s">
        <v>48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R20" s="26" t="s">
        <v>33</v>
      </c>
    </row>
    <row r="21" spans="1:18" ht="12.95" customHeight="1" x14ac:dyDescent="0.2">
      <c r="A21" s="27" t="s">
        <v>41</v>
      </c>
      <c r="B21" s="28" t="s">
        <v>42</v>
      </c>
      <c r="C21" s="27">
        <v>52411.374980000001</v>
      </c>
      <c r="D21" s="27">
        <v>2.8600000000000001E-3</v>
      </c>
      <c r="E21" s="2">
        <f t="shared" ref="E21:E37" si="0">+(C21-C$7)/C$8</f>
        <v>-1399.4938495597862</v>
      </c>
      <c r="F21" s="29">
        <f t="shared" ref="F21:F38" si="1">ROUND(2*E21,0)/2</f>
        <v>-1399.5</v>
      </c>
      <c r="G21" s="2">
        <f t="shared" ref="G21:G37" si="2">+C21-(C$7+F21*C$8)</f>
        <v>7.4509999976726249E-3</v>
      </c>
      <c r="J21" s="2">
        <f>+G21</f>
        <v>7.4509999976726249E-3</v>
      </c>
      <c r="O21" s="2">
        <f t="shared" ref="O21:O37" ca="1" si="3">+C$11+C$12*$F21</f>
        <v>2.9292618862513959E-3</v>
      </c>
      <c r="Q21" s="30">
        <f t="shared" ref="Q21:Q37" si="4">+C21-15018.5</f>
        <v>37392.874980000001</v>
      </c>
    </row>
    <row r="22" spans="1:18" ht="12.95" customHeight="1" x14ac:dyDescent="0.2">
      <c r="A22" s="27" t="s">
        <v>41</v>
      </c>
      <c r="B22" s="28" t="s">
        <v>43</v>
      </c>
      <c r="C22" s="27">
        <v>52411.976470000001</v>
      </c>
      <c r="D22" s="27">
        <v>1.99E-3</v>
      </c>
      <c r="E22" s="2">
        <f t="shared" si="0"/>
        <v>-1398.9973486493122</v>
      </c>
      <c r="F22" s="29">
        <f t="shared" si="1"/>
        <v>-1399</v>
      </c>
      <c r="G22" s="2">
        <f t="shared" si="2"/>
        <v>3.2120000032591633E-3</v>
      </c>
      <c r="J22" s="2">
        <f>+G22</f>
        <v>3.2120000032591633E-3</v>
      </c>
      <c r="O22" s="2">
        <f t="shared" ca="1" si="3"/>
        <v>2.9302910293217362E-3</v>
      </c>
      <c r="Q22" s="30">
        <f t="shared" si="4"/>
        <v>37393.476470000001</v>
      </c>
    </row>
    <row r="23" spans="1:18" ht="12.95" customHeight="1" x14ac:dyDescent="0.2">
      <c r="A23" s="27" t="s">
        <v>41</v>
      </c>
      <c r="B23" s="28" t="s">
        <v>42</v>
      </c>
      <c r="C23" s="27">
        <v>53023.159059999998</v>
      </c>
      <c r="D23" s="27">
        <v>1.4400000000000001E-3</v>
      </c>
      <c r="E23" s="2">
        <f t="shared" si="0"/>
        <v>-894.49567380792553</v>
      </c>
      <c r="F23" s="29">
        <f t="shared" si="1"/>
        <v>-894.5</v>
      </c>
      <c r="G23" s="2">
        <f t="shared" si="2"/>
        <v>5.2409999989322387E-3</v>
      </c>
      <c r="J23" s="2">
        <f>+G23</f>
        <v>5.2409999989322387E-3</v>
      </c>
      <c r="O23" s="2">
        <f t="shared" ca="1" si="3"/>
        <v>3.9686963872948575E-3</v>
      </c>
      <c r="Q23" s="30">
        <f t="shared" si="4"/>
        <v>38004.659059999998</v>
      </c>
    </row>
    <row r="24" spans="1:18" ht="12.95" customHeight="1" x14ac:dyDescent="0.2">
      <c r="A24" s="27" t="s">
        <v>41</v>
      </c>
      <c r="B24" s="28" t="s">
        <v>43</v>
      </c>
      <c r="C24" s="27">
        <v>53023.76225</v>
      </c>
      <c r="D24" s="27">
        <v>1.08E-3</v>
      </c>
      <c r="E24" s="2">
        <f t="shared" si="0"/>
        <v>-893.99776962965302</v>
      </c>
      <c r="F24" s="29">
        <f t="shared" si="1"/>
        <v>-894</v>
      </c>
      <c r="G24" s="2">
        <f t="shared" si="2"/>
        <v>2.701999997952953E-3</v>
      </c>
      <c r="J24" s="2">
        <f>+G24</f>
        <v>2.701999997952953E-3</v>
      </c>
      <c r="O24" s="2">
        <f t="shared" ca="1" si="3"/>
        <v>3.9697255303651974E-3</v>
      </c>
      <c r="Q24" s="30">
        <f t="shared" si="4"/>
        <v>38005.26225</v>
      </c>
    </row>
    <row r="25" spans="1:18" ht="12.95" customHeight="1" x14ac:dyDescent="0.2">
      <c r="A25" s="27" t="s">
        <v>41</v>
      </c>
      <c r="B25" s="28" t="s">
        <v>43</v>
      </c>
      <c r="C25" s="27">
        <v>53402.948689999997</v>
      </c>
      <c r="D25" s="27">
        <v>1.72E-3</v>
      </c>
      <c r="E25" s="2">
        <f t="shared" si="0"/>
        <v>-580.99769864081338</v>
      </c>
      <c r="F25" s="29">
        <f t="shared" si="1"/>
        <v>-581</v>
      </c>
      <c r="G25" s="2">
        <f t="shared" si="2"/>
        <v>2.7879999979631975E-3</v>
      </c>
      <c r="J25" s="2">
        <f>+G25</f>
        <v>2.7879999979631975E-3</v>
      </c>
      <c r="O25" s="2">
        <f t="shared" ca="1" si="3"/>
        <v>4.6139690923980752E-3</v>
      </c>
      <c r="Q25" s="30">
        <f t="shared" si="4"/>
        <v>38384.448689999997</v>
      </c>
    </row>
    <row r="26" spans="1:18" ht="12.95" customHeight="1" x14ac:dyDescent="0.2">
      <c r="A26" s="27" t="s">
        <v>41</v>
      </c>
      <c r="B26" s="28" t="s">
        <v>42</v>
      </c>
      <c r="C26" s="27">
        <v>53403.561070000003</v>
      </c>
      <c r="D26" s="27">
        <v>2.3500000000000001E-3</v>
      </c>
      <c r="E26" s="2">
        <f t="shared" si="0"/>
        <v>-580.49220856191175</v>
      </c>
      <c r="F26" s="29">
        <f t="shared" si="1"/>
        <v>-580.5</v>
      </c>
      <c r="G26" s="2">
        <f t="shared" si="2"/>
        <v>9.4390000012936071E-3</v>
      </c>
      <c r="J26" s="2">
        <f>+G26</f>
        <v>9.4390000012936071E-3</v>
      </c>
      <c r="O26" s="2">
        <f t="shared" ca="1" si="3"/>
        <v>4.6149982354684151E-3</v>
      </c>
      <c r="Q26" s="30">
        <f t="shared" si="4"/>
        <v>38385.061070000003</v>
      </c>
    </row>
    <row r="27" spans="1:18" ht="12.95" customHeight="1" x14ac:dyDescent="0.2">
      <c r="A27" s="27" t="s">
        <v>41</v>
      </c>
      <c r="B27" s="28" t="s">
        <v>42</v>
      </c>
      <c r="C27" s="27">
        <v>53765.78686</v>
      </c>
      <c r="D27" s="27">
        <v>4.0899999999999999E-3</v>
      </c>
      <c r="E27" s="2">
        <f t="shared" si="0"/>
        <v>-281.49233403056462</v>
      </c>
      <c r="F27" s="29">
        <f t="shared" si="1"/>
        <v>-281.5</v>
      </c>
      <c r="G27" s="2">
        <f t="shared" si="2"/>
        <v>9.2870000007678755E-3</v>
      </c>
      <c r="J27" s="2">
        <f>+G27</f>
        <v>9.2870000007678755E-3</v>
      </c>
      <c r="O27" s="2">
        <f t="shared" ca="1" si="3"/>
        <v>5.2304257915317719E-3</v>
      </c>
      <c r="Q27" s="30">
        <f t="shared" si="4"/>
        <v>38747.28686</v>
      </c>
    </row>
    <row r="28" spans="1:18" ht="12.95" customHeight="1" x14ac:dyDescent="0.2">
      <c r="A28" s="27" t="s">
        <v>41</v>
      </c>
      <c r="B28" s="28" t="s">
        <v>43</v>
      </c>
      <c r="C28" s="27">
        <v>53766.385000000002</v>
      </c>
      <c r="D28" s="27">
        <v>1.3699999999999999E-3</v>
      </c>
      <c r="E28" s="2">
        <f t="shared" si="0"/>
        <v>-280.99859838310357</v>
      </c>
      <c r="F28" s="29">
        <f t="shared" si="1"/>
        <v>-281</v>
      </c>
      <c r="G28" s="2">
        <f t="shared" si="2"/>
        <v>1.698000000033062E-3</v>
      </c>
      <c r="J28" s="2">
        <f>+G28</f>
        <v>1.698000000033062E-3</v>
      </c>
      <c r="O28" s="2">
        <f t="shared" ca="1" si="3"/>
        <v>5.2314549346021118E-3</v>
      </c>
      <c r="Q28" s="30">
        <f t="shared" si="4"/>
        <v>38747.885000000002</v>
      </c>
    </row>
    <row r="29" spans="1:18" ht="12.95" customHeight="1" x14ac:dyDescent="0.2">
      <c r="A29" s="2" t="s">
        <v>38</v>
      </c>
      <c r="C29" s="9">
        <f>C$7</f>
        <v>54106.803</v>
      </c>
      <c r="D29" s="9"/>
      <c r="E29" s="2">
        <f t="shared" si="0"/>
        <v>0</v>
      </c>
      <c r="F29" s="29">
        <f t="shared" si="1"/>
        <v>0</v>
      </c>
      <c r="G29" s="2">
        <f t="shared" si="2"/>
        <v>0</v>
      </c>
      <c r="I29" s="2">
        <f t="shared" ref="I21:I37" si="5">+G29</f>
        <v>0</v>
      </c>
      <c r="O29" s="2">
        <f t="shared" ca="1" si="3"/>
        <v>5.8098333401332258E-3</v>
      </c>
      <c r="Q29" s="30">
        <f t="shared" si="4"/>
        <v>39088.303</v>
      </c>
    </row>
    <row r="30" spans="1:18" ht="12.95" customHeight="1" x14ac:dyDescent="0.2">
      <c r="A30" s="27" t="s">
        <v>41</v>
      </c>
      <c r="B30" s="28" t="s">
        <v>43</v>
      </c>
      <c r="C30" s="27">
        <v>54358.786599999999</v>
      </c>
      <c r="D30" s="27">
        <v>1.2999999999999999E-3</v>
      </c>
      <c r="E30" s="2">
        <f t="shared" si="0"/>
        <v>208.00027735175266</v>
      </c>
      <c r="F30" s="29">
        <f t="shared" si="1"/>
        <v>208</v>
      </c>
      <c r="G30" s="2">
        <f t="shared" si="2"/>
        <v>3.3599999733269215E-4</v>
      </c>
      <c r="J30" s="2">
        <f>+G30</f>
        <v>3.3599999733269215E-4</v>
      </c>
      <c r="O30" s="2">
        <f t="shared" ca="1" si="3"/>
        <v>6.2379568573946911E-3</v>
      </c>
      <c r="Q30" s="30">
        <f t="shared" si="4"/>
        <v>39340.286599999999</v>
      </c>
    </row>
    <row r="31" spans="1:18" ht="12.95" customHeight="1" x14ac:dyDescent="0.2">
      <c r="A31" s="27" t="s">
        <v>41</v>
      </c>
      <c r="B31" s="28" t="s">
        <v>42</v>
      </c>
      <c r="C31" s="27">
        <v>54359.401089999999</v>
      </c>
      <c r="D31" s="27">
        <v>2.3500000000000001E-3</v>
      </c>
      <c r="E31" s="2">
        <f t="shared" si="0"/>
        <v>208.50750913362205</v>
      </c>
      <c r="F31" s="29">
        <f t="shared" si="1"/>
        <v>208.5</v>
      </c>
      <c r="G31" s="2">
        <f t="shared" si="2"/>
        <v>9.0970000019297004E-3</v>
      </c>
      <c r="J31" s="2">
        <f>+G31</f>
        <v>9.0970000019297004E-3</v>
      </c>
      <c r="O31" s="2">
        <f t="shared" ca="1" si="3"/>
        <v>6.238986000465031E-3</v>
      </c>
      <c r="Q31" s="30">
        <f t="shared" si="4"/>
        <v>39340.901089999999</v>
      </c>
    </row>
    <row r="32" spans="1:18" ht="12.95" customHeight="1" x14ac:dyDescent="0.2">
      <c r="A32" s="27" t="s">
        <v>41</v>
      </c>
      <c r="B32" s="28" t="s">
        <v>43</v>
      </c>
      <c r="C32" s="27">
        <v>54951.808790000003</v>
      </c>
      <c r="D32" s="27">
        <v>4.13E-3</v>
      </c>
      <c r="E32" s="2">
        <f t="shared" si="0"/>
        <v>697.51142012352307</v>
      </c>
      <c r="F32" s="29">
        <f t="shared" si="1"/>
        <v>697.5</v>
      </c>
      <c r="G32" s="2">
        <f t="shared" si="2"/>
        <v>1.3835000005201437E-2</v>
      </c>
      <c r="J32" s="2">
        <f>+G32</f>
        <v>1.3835000005201437E-2</v>
      </c>
      <c r="O32" s="2">
        <f t="shared" ca="1" si="3"/>
        <v>7.2454879232576102E-3</v>
      </c>
      <c r="Q32" s="30">
        <f t="shared" si="4"/>
        <v>39933.308790000003</v>
      </c>
    </row>
    <row r="33" spans="1:17" ht="12.95" customHeight="1" x14ac:dyDescent="0.2">
      <c r="A33" s="27" t="s">
        <v>41</v>
      </c>
      <c r="B33" s="28" t="s">
        <v>42</v>
      </c>
      <c r="C33" s="27">
        <v>54952.400970000002</v>
      </c>
      <c r="D33" s="27">
        <v>2.3999999999999998E-3</v>
      </c>
      <c r="E33" s="2">
        <f t="shared" si="0"/>
        <v>698.00023607917285</v>
      </c>
      <c r="F33" s="29">
        <f t="shared" si="1"/>
        <v>698</v>
      </c>
      <c r="G33" s="2">
        <f t="shared" si="2"/>
        <v>2.860000022337772E-4</v>
      </c>
      <c r="J33" s="2">
        <f>+G33</f>
        <v>2.860000022337772E-4</v>
      </c>
      <c r="O33" s="2">
        <f t="shared" ca="1" si="3"/>
        <v>7.2465170663279501E-3</v>
      </c>
      <c r="Q33" s="30">
        <f t="shared" si="4"/>
        <v>39933.900970000002</v>
      </c>
    </row>
    <row r="34" spans="1:17" ht="12.95" customHeight="1" x14ac:dyDescent="0.2">
      <c r="A34" s="27" t="s">
        <v>41</v>
      </c>
      <c r="B34" s="28" t="s">
        <v>43</v>
      </c>
      <c r="C34" s="27">
        <v>56293.490660000003</v>
      </c>
      <c r="D34" s="27">
        <v>7.7999999999999999E-4</v>
      </c>
      <c r="E34" s="2">
        <f t="shared" si="0"/>
        <v>1805.0049279463285</v>
      </c>
      <c r="F34" s="29">
        <f t="shared" si="1"/>
        <v>1805</v>
      </c>
      <c r="G34" s="2">
        <f t="shared" si="2"/>
        <v>5.9700000056182034E-3</v>
      </c>
      <c r="J34" s="2">
        <f>+G34</f>
        <v>5.9700000056182034E-3</v>
      </c>
      <c r="O34" s="2">
        <f t="shared" ca="1" si="3"/>
        <v>9.5250398240608446E-3</v>
      </c>
      <c r="Q34" s="30">
        <f t="shared" si="4"/>
        <v>41274.990660000003</v>
      </c>
    </row>
    <row r="35" spans="1:17" ht="12.95" customHeight="1" x14ac:dyDescent="0.2">
      <c r="A35" s="27" t="s">
        <v>41</v>
      </c>
      <c r="B35" s="28" t="s">
        <v>42</v>
      </c>
      <c r="C35" s="27">
        <v>56318.332840000003</v>
      </c>
      <c r="D35" s="27">
        <v>3.8999999999999999E-4</v>
      </c>
      <c r="E35" s="2">
        <f t="shared" si="0"/>
        <v>1825.5109463142783</v>
      </c>
      <c r="F35" s="29">
        <f t="shared" si="1"/>
        <v>1825.5</v>
      </c>
      <c r="G35" s="2">
        <f t="shared" si="2"/>
        <v>1.3261000000056811E-2</v>
      </c>
      <c r="J35" s="2">
        <f>+G35</f>
        <v>1.3261000000056811E-2</v>
      </c>
      <c r="O35" s="2">
        <f t="shared" ca="1" si="3"/>
        <v>9.5672346899447862E-3</v>
      </c>
      <c r="Q35" s="30">
        <f t="shared" si="4"/>
        <v>41299.832840000003</v>
      </c>
    </row>
    <row r="36" spans="1:17" ht="12.95" customHeight="1" x14ac:dyDescent="0.2">
      <c r="A36" s="27" t="s">
        <v>41</v>
      </c>
      <c r="B36" s="28" t="s">
        <v>42</v>
      </c>
      <c r="C36" s="27">
        <v>56623.62199</v>
      </c>
      <c r="D36" s="27">
        <v>1.7099999999999999E-3</v>
      </c>
      <c r="E36" s="2">
        <f t="shared" si="0"/>
        <v>2077.5123776474297</v>
      </c>
      <c r="F36" s="29">
        <f t="shared" si="1"/>
        <v>2077.5</v>
      </c>
      <c r="G36" s="2">
        <f t="shared" si="2"/>
        <v>1.4994999997725245E-2</v>
      </c>
      <c r="J36" s="2">
        <f>+G36</f>
        <v>1.4994999997725245E-2</v>
      </c>
      <c r="O36" s="2">
        <f t="shared" ca="1" si="3"/>
        <v>1.0085922797396178E-2</v>
      </c>
      <c r="Q36" s="30">
        <f t="shared" si="4"/>
        <v>41605.12199</v>
      </c>
    </row>
    <row r="37" spans="1:17" ht="12.95" customHeight="1" x14ac:dyDescent="0.2">
      <c r="A37" s="27" t="s">
        <v>41</v>
      </c>
      <c r="B37" s="28" t="s">
        <v>43</v>
      </c>
      <c r="C37" s="27">
        <v>56631.484230000002</v>
      </c>
      <c r="D37" s="27">
        <v>8.8000000000000003E-4</v>
      </c>
      <c r="E37" s="2">
        <f t="shared" si="0"/>
        <v>2084.002276595641</v>
      </c>
      <c r="F37" s="29">
        <f t="shared" si="1"/>
        <v>2084</v>
      </c>
      <c r="G37" s="2">
        <f t="shared" si="2"/>
        <v>2.7580000023590401E-3</v>
      </c>
      <c r="J37" s="2">
        <f>+G37</f>
        <v>2.7580000023590401E-3</v>
      </c>
      <c r="O37" s="2">
        <f t="shared" ca="1" si="3"/>
        <v>1.0099301657310598E-2</v>
      </c>
      <c r="Q37" s="30">
        <f t="shared" si="4"/>
        <v>41612.984230000002</v>
      </c>
    </row>
    <row r="38" spans="1:17" ht="12.95" customHeight="1" x14ac:dyDescent="0.2">
      <c r="A38" s="31" t="s">
        <v>45</v>
      </c>
      <c r="C38" s="9">
        <v>59532.941599999998</v>
      </c>
      <c r="D38" s="9">
        <v>2.9999999999999997E-4</v>
      </c>
      <c r="E38" s="2">
        <f>+(C38-C$7)/C$8</f>
        <v>4479.0150380780833</v>
      </c>
      <c r="F38" s="29">
        <f t="shared" si="1"/>
        <v>4479</v>
      </c>
      <c r="G38" s="2">
        <f>+C38-(C$7+F38*C$8)</f>
        <v>1.8217999997432344E-2</v>
      </c>
      <c r="K38" s="2">
        <f>+G38</f>
        <v>1.8217999997432344E-2</v>
      </c>
      <c r="O38" s="2">
        <f ca="1">+C$11+C$12*$F38</f>
        <v>1.5028896964239489E-2</v>
      </c>
      <c r="Q38" s="30">
        <f>+C38-15018.5</f>
        <v>44514.441599999998</v>
      </c>
    </row>
    <row r="39" spans="1:17" ht="12.95" customHeight="1" x14ac:dyDescent="0.2">
      <c r="C39" s="9"/>
      <c r="D39" s="9"/>
    </row>
    <row r="40" spans="1:17" ht="12.95" customHeight="1" x14ac:dyDescent="0.2">
      <c r="C40" s="9"/>
      <c r="D40" s="9"/>
    </row>
    <row r="41" spans="1:17" ht="12.95" customHeight="1" x14ac:dyDescent="0.2">
      <c r="C41" s="9"/>
      <c r="D41" s="9"/>
    </row>
    <row r="42" spans="1:17" ht="12.95" customHeight="1" x14ac:dyDescent="0.2">
      <c r="C42" s="9"/>
      <c r="D42" s="9"/>
    </row>
    <row r="43" spans="1:17" ht="12.95" customHeight="1" x14ac:dyDescent="0.2">
      <c r="C43" s="9"/>
      <c r="D43" s="9"/>
    </row>
    <row r="44" spans="1:17" ht="12.95" customHeight="1" x14ac:dyDescent="0.2">
      <c r="C44" s="9"/>
      <c r="D44" s="9"/>
    </row>
    <row r="45" spans="1:17" ht="12.95" customHeight="1" x14ac:dyDescent="0.2">
      <c r="C45" s="9"/>
      <c r="D45" s="9"/>
    </row>
    <row r="46" spans="1:17" ht="12.95" customHeight="1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2024-02-25T05:30:27Z</dcterms:modified>
</cp:coreProperties>
</file>