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D5F3BED-0379-45E4-B692-A288E4C2E7B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C21" i="1"/>
  <c r="Q21" i="1"/>
  <c r="E21" i="1"/>
  <c r="F21" i="1"/>
  <c r="G21" i="1"/>
  <c r="H21" i="1"/>
  <c r="Q22" i="1"/>
  <c r="Q23" i="1"/>
  <c r="F11" i="1"/>
  <c r="A21" i="1"/>
  <c r="H20" i="1"/>
  <c r="G11" i="1"/>
  <c r="E14" i="1"/>
  <c r="C17" i="1"/>
  <c r="C11" i="1"/>
  <c r="E15" i="1" l="1"/>
  <c r="C12" i="1"/>
  <c r="C16" i="1" l="1"/>
  <c r="D18" i="1" s="1"/>
  <c r="O21" i="1"/>
  <c r="S21" i="1" s="1"/>
  <c r="O22" i="1"/>
  <c r="S22" i="1" s="1"/>
  <c r="C15" i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<sst xmlns="http://schemas.openxmlformats.org/spreadsheetml/2006/main" count="56" uniqueCount="53">
  <si>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</si>
  <si>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</si>
  <si>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</si>
  <si>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</si>
  <si>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</si>
  <si>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</si>
  <si>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</si>
  <si>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</si>
  <si>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</si>
  <si>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</si>
  <si>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</si>
  <si>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</si>
  <si>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</si>
  <si>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</si>
  <si>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</si>
  <si>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</si>
  <si>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</si>
  <si>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</si>
  <si>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</si>
  <si>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</si>
  <si>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</si>
  <si>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</si>
  <si>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</si>
  <si>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</si>
  <si>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</si>
  <si>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</si>
  <si>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</si>
  <si>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</si>
  <si>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</si>
  <si>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</si>
  <si>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</si>
  <si>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</si>
  <si>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</si>
  <si>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</si>
  <si>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</si>
  <si>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</si>
  <si>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</si>
  <si>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</si>
  <si>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</si>
  <si>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</si>
  <si>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</si>
  <si>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</si>
  <si>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G4834-3265</t>
  </si>
  <si>
    <t>G4834-3265_Mon.xls</t>
  </si>
  <si>
    <t>EW</t>
  </si>
  <si>
    <t>Mon</t>
  </si>
  <si>
    <t>VSX</t>
  </si>
  <si>
    <t>IBVS 5992</t>
  </si>
  <si>
    <t>I</t>
  </si>
  <si>
    <t>IBVS 6029</t>
  </si>
  <si>
    <t>II</t>
  </si>
  <si>
    <t>V1020 Mon / GSC 4834-3265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</si>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</sst>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V1020 Mon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4134</c:v>
                </c:pt>
                <c:pt idx="2">
                  <c:v>4834.5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BF-4067-B8A7-AC3726C340D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4134</c:v>
                </c:pt>
                <c:pt idx="2">
                  <c:v>4834.5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4.1740000015124679E-3</c:v>
                </c:pt>
                <c:pt idx="2">
                  <c:v>4.004500005976297E-3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BF-4067-B8A7-AC3726C340D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4134</c:v>
                </c:pt>
                <c:pt idx="2">
                  <c:v>4834.5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BF-4067-B8A7-AC3726C340D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4134</c:v>
                </c:pt>
                <c:pt idx="2">
                  <c:v>4834.5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BF-4067-B8A7-AC3726C340D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4134</c:v>
                </c:pt>
                <c:pt idx="2">
                  <c:v>4834.5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BF-4067-B8A7-AC3726C340D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4134</c:v>
                </c:pt>
                <c:pt idx="2">
                  <c:v>4834.5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BF-4067-B8A7-AC3726C340D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4134</c:v>
                </c:pt>
                <c:pt idx="2">
                  <c:v>4834.5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BF-4067-B8A7-AC3726C340D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4134</c:v>
                </c:pt>
                <c:pt idx="2">
                  <c:v>4834.5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6.1998618047024324E-5</c:v>
                </c:pt>
                <c:pt idx="1">
                  <c:v>3.7461166054406085E-3</c:v>
                </c:pt>
                <c:pt idx="2">
                  <c:v>4.3703847840011328E-3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BF-4067-B8A7-AC3726C340D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4134</c:v>
                </c:pt>
                <c:pt idx="2">
                  <c:v>4834.5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BF-4067-B8A7-AC3726C34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85168"/>
        <c:axId val="1"/>
      </c:scatterChart>
      <c:valAx>
        <c:axId val="717685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85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C0D138B-74DB-D8CA-2825-ABEF841C5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43</v>
      </c>
    </row>
    <row r="2" spans="1:7" ht="12.95" customHeight="1" x14ac:dyDescent="0.2">
      <c r="A2" t="s">
        <v>24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40</v>
      </c>
      <c r="D4" s="29" t="s">
        <v>40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7">
        <v>53426.612999999998</v>
      </c>
      <c r="D7" s="30" t="s">
        <v>46</v>
      </c>
    </row>
    <row r="8" spans="1:7" ht="12.95" customHeight="1" x14ac:dyDescent="0.2">
      <c r="A8" t="s">
        <v>3</v>
      </c>
      <c r="C8" s="37">
        <v>0.52953899999999998</v>
      </c>
      <c r="D8" s="30" t="s">
        <v>46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6.1998618047024324E-5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8.9117512999361012E-7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60365.772682523144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55986.408895939196</v>
      </c>
      <c r="D15" s="14" t="s">
        <v>38</v>
      </c>
      <c r="E15" s="15">
        <f ca="1">ROUND(2*(E14-$C$7)/$C$8,0)/2+E13</f>
        <v>13105</v>
      </c>
    </row>
    <row r="16" spans="1:7" ht="12.95" customHeight="1" x14ac:dyDescent="0.2">
      <c r="A16" s="16" t="s">
        <v>4</v>
      </c>
      <c r="B16" s="10"/>
      <c r="C16" s="17">
        <f ca="1">+C8+C12</f>
        <v>0.52953989117513001</v>
      </c>
      <c r="D16" s="14" t="s">
        <v>39</v>
      </c>
      <c r="E16" s="24">
        <f ca="1">ROUND(2*(E14-$C$15)/$C$16,0)/2+E13</f>
        <v>8271</v>
      </c>
    </row>
    <row r="17" spans="1:19" ht="12.95" customHeight="1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45348.12916918203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55986.408895939196</v>
      </c>
      <c r="D18" s="20">
        <f ca="1">+C16</f>
        <v>0.52953989117513001</v>
      </c>
      <c r="E18" s="21" t="s">
        <v>34</v>
      </c>
    </row>
    <row r="19" spans="1:19" ht="12.95" customHeight="1" thickTop="1" x14ac:dyDescent="0.2">
      <c r="A19" s="25" t="s">
        <v>35</v>
      </c>
      <c r="E19" s="26">
        <v>21</v>
      </c>
      <c r="S19">
        <f ca="1">SQRT(SUM(S21:S50)/(COUNT(S21:S50)-1))</f>
        <v>4.0049950066386596E-4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52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ht="12.95" customHeight="1" x14ac:dyDescent="0.2">
      <c r="A21" t="str">
        <f>D7</f>
        <v>VSX</v>
      </c>
      <c r="C21" s="8">
        <f>C$7</f>
        <v>53426.612999999998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6.1998618047024324E-5</v>
      </c>
      <c r="Q21" s="2">
        <f>+C21-15018.5</f>
        <v>38408.112999999998</v>
      </c>
      <c r="S21">
        <f ca="1">+(O21-G21)^2</f>
        <v>3.8438286397408101E-9</v>
      </c>
    </row>
    <row r="22" spans="1:19" ht="12.95" customHeight="1" x14ac:dyDescent="0.2">
      <c r="A22" s="33" t="s">
        <v>47</v>
      </c>
      <c r="B22" s="34" t="s">
        <v>48</v>
      </c>
      <c r="C22" s="33">
        <v>55615.731399999997</v>
      </c>
      <c r="D22" s="33">
        <v>2.0000000000000001E-4</v>
      </c>
      <c r="E22">
        <f>+(C22-C$7)/C$8</f>
        <v>4134.0078823278354</v>
      </c>
      <c r="F22">
        <f>ROUND(2*E22,0)/2</f>
        <v>4134</v>
      </c>
      <c r="G22">
        <f>+C22-(C$7+F22*C$8)</f>
        <v>4.1740000015124679E-3</v>
      </c>
      <c r="I22">
        <f>+G22</f>
        <v>4.1740000015124679E-3</v>
      </c>
      <c r="O22">
        <f ca="1">+C$11+C$12*$F22</f>
        <v>3.7461166054406085E-3</v>
      </c>
      <c r="Q22" s="2">
        <f>+C22-15018.5</f>
        <v>40597.231399999997</v>
      </c>
      <c r="S22">
        <f ca="1">+(O22-G22)^2</f>
        <v>1.8308420063398765E-7</v>
      </c>
    </row>
    <row r="23" spans="1:19" ht="12.95" customHeight="1" x14ac:dyDescent="0.2">
      <c r="A23" s="35" t="s">
        <v>49</v>
      </c>
      <c r="B23" s="36" t="s">
        <v>50</v>
      </c>
      <c r="C23" s="35">
        <v>55986.673300000002</v>
      </c>
      <c r="D23" s="35">
        <v>4.0000000000000002E-4</v>
      </c>
      <c r="E23">
        <f>+(C23-C$7)/C$8</f>
        <v>4834.5075622381064</v>
      </c>
      <c r="F23">
        <f>ROUND(2*E23,0)/2</f>
        <v>4834.5</v>
      </c>
      <c r="G23">
        <f>+C23-(C$7+F23*C$8)</f>
        <v>4.004500005976297E-3</v>
      </c>
      <c r="I23">
        <f>+G23</f>
        <v>4.004500005976297E-3</v>
      </c>
      <c r="O23">
        <f ca="1">+C$11+C$12*$F23</f>
        <v>4.3703847840011328E-3</v>
      </c>
      <c r="Q23" s="2">
        <f>+C23-15018.5</f>
        <v>40968.173300000002</v>
      </c>
      <c r="S23">
        <f ca="1">+(O23-G23)^2</f>
        <v>1.3387167079028342E-7</v>
      </c>
    </row>
    <row r="24" spans="1:19" ht="12.95" customHeight="1" x14ac:dyDescent="0.2">
      <c r="C24" s="8"/>
      <c r="D24" s="8"/>
      <c r="Q24" s="2"/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2024-02-25T05:32:39Z</dcterms:modified>
</cp:coreProperties>
</file>