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5AB0EFE-6E98-49DB-AD36-6CAD40D7B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D9" i="1"/>
  <c r="C21" i="1"/>
  <c r="E21" i="1"/>
  <c r="F21" i="1" s="1"/>
  <c r="E9" i="1"/>
  <c r="A21" i="1"/>
  <c r="F16" i="1"/>
  <c r="F17" i="1" s="1"/>
  <c r="C17" i="1"/>
  <c r="Q21" i="1"/>
  <c r="G21" i="1" l="1"/>
  <c r="C11" i="1"/>
  <c r="C12" i="1"/>
  <c r="O22" i="1" l="1"/>
  <c r="C16" i="1"/>
  <c r="D18" i="1" s="1"/>
  <c r="O21" i="1"/>
  <c r="C15" i="1"/>
  <c r="C18" i="1" s="1"/>
  <c r="I21" i="1"/>
  <c r="F18" i="1" l="1"/>
  <c r="F19" i="1" s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<sst xmlns="http://schemas.openxmlformats.org/spreadsheetml/2006/main" count="56" uniqueCount="51">
  <si>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</si>
  <si>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</si>
  <si>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</si>
  <si>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</si>
  <si>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</si>
  <si>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</si>
  <si>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</si>
  <si>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</si>
  <si>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</si>
  <si>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</si>
  <si>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</si>
  <si>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</si>
  <si>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</si>
  <si>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</si>
  <si>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</si>
  <si>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</si>
  <si>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</si>
  <si>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</si>
  <si>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</si>
  <si>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</si>
  <si>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</si>
  <si>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</si>
  <si>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</si>
  <si>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</si>
  <si>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</si>
  <si>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</si>
  <si>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</si>
  <si>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</si>
  <si>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</si>
  <si>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</si>
  <si>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</si>
  <si>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</si>
  <si>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</si>
  <si>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</si>
  <si>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</si>
  <si>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</si>
  <si>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</si>
  <si>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</si>
  <si>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</si>
  <si>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</si>
  <si>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</si>
  <si>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</si>
  <si>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V1028 Mon</t>
  </si>
  <si>
    <t>2014A</t>
  </si>
  <si>
    <t>G4854-2084</t>
  </si>
  <si>
    <t>EC</t>
  </si>
  <si>
    <t>pr_0</t>
  </si>
  <si>
    <t>~</t>
  </si>
  <si>
    <t>V1028 Mon / GSC 4854-2084</t>
  </si>
  <si>
    <t>VSX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</si>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</sst>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0" fontId="0" fillId="0" borderId="1" xfId="0" quotePrefix="1" applyBorder="1">
      <alignment vertical="top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V1028</a:t>
            </a:r>
            <a:r>
              <a:rPr lang="en-AU" baseline="0"/>
              <a:t> Mon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904761904761904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48-4CE7-82DC-280C71AECE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-9.8125000004074536E-3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48-4CE7-82DC-280C71AECE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48-4CE7-82DC-280C71AECE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48-4CE7-82DC-280C71AECE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48-4CE7-82DC-280C71AECE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48-4CE7-82DC-280C71AECE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48-4CE7-82DC-280C71AECE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8.6736173798840355E-19</c:v>
                </c:pt>
                <c:pt idx="1">
                  <c:v>-9.8125000004074536E-3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48-4CE7-82DC-280C71AECE1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48-4CE7-82DC-280C71AEC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415776"/>
        <c:axId val="1"/>
      </c:scatterChart>
      <c:valAx>
        <c:axId val="721415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415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6C7AEF-5167-414C-A903-5A19BAFF9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5" t="s">
        <v>42</v>
      </c>
      <c r="G1" s="31" t="s">
        <v>43</v>
      </c>
      <c r="H1" s="32"/>
      <c r="I1" s="36" t="s">
        <v>44</v>
      </c>
      <c r="J1" s="35" t="s">
        <v>42</v>
      </c>
      <c r="K1" s="37">
        <v>8.0023</v>
      </c>
      <c r="L1" s="37">
        <v>-4.2830000000000004</v>
      </c>
      <c r="M1" s="38">
        <v>55991.526283561587</v>
      </c>
      <c r="N1" s="38">
        <v>0.31823347295588417</v>
      </c>
      <c r="O1" s="37" t="s">
        <v>45</v>
      </c>
      <c r="P1" s="37">
        <v>13.12</v>
      </c>
      <c r="Q1" s="37">
        <v>14.35</v>
      </c>
      <c r="R1" s="39" t="s">
        <v>46</v>
      </c>
      <c r="S1" s="40" t="s">
        <v>47</v>
      </c>
    </row>
    <row r="2" spans="1:19" ht="12.95" customHeight="1" x14ac:dyDescent="0.2">
      <c r="A2" t="s">
        <v>23</v>
      </c>
      <c r="B2" t="s">
        <v>45</v>
      </c>
      <c r="C2" s="30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7" t="s">
        <v>37</v>
      </c>
      <c r="D4" s="28" t="s">
        <v>37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1">
        <v>54436.798999999999</v>
      </c>
      <c r="D7" s="29" t="s">
        <v>49</v>
      </c>
    </row>
    <row r="8" spans="1:19" ht="12.95" customHeight="1" x14ac:dyDescent="0.2">
      <c r="A8" t="s">
        <v>3</v>
      </c>
      <c r="C8" s="41">
        <v>0.31823499999999999</v>
      </c>
      <c r="D8" s="29" t="s">
        <v>49</v>
      </c>
    </row>
    <row r="9" spans="1:19" ht="12.95" customHeight="1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1">
        <f ca="1">INTERCEPT(INDIRECT($E$9):G992,INDIRECT($D$9):F992)</f>
        <v>8.6736173798840355E-19</v>
      </c>
      <c r="D11" s="3"/>
      <c r="E11" s="10"/>
    </row>
    <row r="12" spans="1:19" ht="12.95" customHeight="1" x14ac:dyDescent="0.2">
      <c r="A12" s="10" t="s">
        <v>16</v>
      </c>
      <c r="B12" s="10"/>
      <c r="C12" s="21">
        <f ca="1">SLOPE(INDIRECT($E$9):G992,INDIRECT($D$9):F992)</f>
        <v>-2.0084945246970534E-6</v>
      </c>
      <c r="D12" s="3"/>
      <c r="E12" s="10"/>
    </row>
    <row r="13" spans="1:19" ht="12.95" customHeight="1" x14ac:dyDescent="0.2">
      <c r="A13" s="10" t="s">
        <v>18</v>
      </c>
      <c r="B13" s="10"/>
      <c r="C13" s="3" t="s">
        <v>13</v>
      </c>
    </row>
    <row r="14" spans="1:19" ht="12.95" customHeight="1" x14ac:dyDescent="0.2">
      <c r="A14" s="10"/>
      <c r="B14" s="10"/>
      <c r="C14" s="10"/>
    </row>
    <row r="15" spans="1:19" ht="12.95" customHeight="1" x14ac:dyDescent="0.2">
      <c r="A15" s="12" t="s">
        <v>17</v>
      </c>
      <c r="B15" s="10"/>
      <c r="C15" s="13">
        <f ca="1">(C7+C11)+(C8+C12)*INT(MAX(F21:F3533))</f>
        <v>55991.367163504248</v>
      </c>
      <c r="E15" s="14" t="s">
        <v>34</v>
      </c>
      <c r="F15" s="33">
        <v>1</v>
      </c>
    </row>
    <row r="16" spans="1:19" ht="12.95" customHeight="1" x14ac:dyDescent="0.2">
      <c r="A16" s="16" t="s">
        <v>4</v>
      </c>
      <c r="B16" s="10"/>
      <c r="C16" s="17">
        <f ca="1">+C8+C12</f>
        <v>0.31823299150547529</v>
      </c>
      <c r="E16" s="14" t="s">
        <v>30</v>
      </c>
      <c r="F16" s="34">
        <f ca="1">NOW()+15018.5+$C$5/24</f>
        <v>60365.774861111109</v>
      </c>
    </row>
    <row r="17" spans="1:21" ht="12.95" customHeight="1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18632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55991.367163504248</v>
      </c>
      <c r="D18" s="20">
        <f ca="1">+C16</f>
        <v>0.31823299150547529</v>
      </c>
      <c r="E18" s="14" t="s">
        <v>36</v>
      </c>
      <c r="F18" s="23">
        <f ca="1">ROUND(2*(F16-$C$15)/$C$16,0)/2+F15</f>
        <v>13747</v>
      </c>
    </row>
    <row r="19" spans="1:21" ht="12.95" customHeight="1" thickTop="1" x14ac:dyDescent="0.2">
      <c r="E19" s="14" t="s">
        <v>31</v>
      </c>
      <c r="F19" s="18">
        <f ca="1">+$C$15+$C$16*F18-15018.5-$C$5/24</f>
        <v>45348.011931063353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.95" customHeight="1" x14ac:dyDescent="0.2">
      <c r="A21" t="str">
        <f>D7</f>
        <v>VSX</v>
      </c>
      <c r="C21" s="8">
        <f>C$7</f>
        <v>54436.798999999999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8.6736173798840355E-19</v>
      </c>
      <c r="Q21" s="2">
        <f>+C21-15018.5</f>
        <v>39418.298999999999</v>
      </c>
    </row>
    <row r="22" spans="1:21" ht="12.95" customHeight="1" x14ac:dyDescent="0.2">
      <c r="A22" t="s">
        <v>50</v>
      </c>
      <c r="C22" s="8">
        <v>55991.526279999998</v>
      </c>
      <c r="D22" s="8"/>
      <c r="E22">
        <f>+(C22-C$7)/C$8</f>
        <v>4885.4691658679885</v>
      </c>
      <c r="F22">
        <f>ROUND(2*E22,0)/2</f>
        <v>4885.5</v>
      </c>
      <c r="G22">
        <f>+C22-(C$7+F22*C$8)</f>
        <v>-9.8125000004074536E-3</v>
      </c>
      <c r="I22">
        <f>+G22</f>
        <v>-9.8125000004074536E-3</v>
      </c>
      <c r="O22">
        <f ca="1">+C$11+C$12*$F22</f>
        <v>-9.8125000004074536E-3</v>
      </c>
      <c r="Q22" s="2">
        <f>+C22-15018.5</f>
        <v>40973.026279999998</v>
      </c>
    </row>
    <row r="23" spans="1:21" ht="12.95" customHeight="1" x14ac:dyDescent="0.2">
      <c r="C23" s="8"/>
      <c r="D23" s="8"/>
      <c r="Q23" s="2"/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2024-02-25T05:35:48Z</dcterms:modified>
</cp:coreProperties>
</file>