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2DAF92E-783D-430A-AEFA-07B154290D2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Q21" i="1"/>
  <c r="C17" i="1"/>
  <c r="C12" i="1"/>
  <c r="C16" i="1" l="1"/>
  <c r="D18" i="1" s="1"/>
  <c r="E15" i="1"/>
  <c r="C11" i="1"/>
  <c r="O22" i="1" l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<sst xmlns="http://schemas.openxmlformats.org/spreadsheetml/2006/main" count="55" uniqueCount="52">
  <si>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</si>
  <si>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</si>
  <si>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</si>
  <si>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</si>
  <si>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</si>
  <si>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</si>
  <si>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</si>
  <si>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</si>
  <si>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</si>
  <si>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</si>
  <si>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</si>
  <si>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</si>
  <si>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</si>
  <si>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</si>
  <si>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</si>
  <si>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</si>
  <si>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</si>
  <si>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</si>
  <si>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</si>
  <si>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</si>
  <si>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</si>
  <si>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</si>
  <si>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</si>
  <si>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</si>
  <si>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</si>
  <si>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</si>
  <si>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</si>
  <si>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</si>
  <si>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</si>
  <si>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</si>
  <si>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</si>
  <si>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</si>
  <si>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</si>
  <si>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</si>
  <si>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</si>
  <si>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</si>
  <si>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</si>
  <si>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</si>
  <si>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</si>
  <si>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</si>
  <si>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</si>
  <si>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G4858-2028</t>
  </si>
  <si>
    <t>IBVS 5992</t>
  </si>
  <si>
    <t>II</t>
  </si>
  <si>
    <t>IBVS 6029</t>
  </si>
  <si>
    <t>G4858-2028_Mon.xls</t>
  </si>
  <si>
    <t>EC</t>
  </si>
  <si>
    <t>Mon</t>
  </si>
  <si>
    <t>VSX</t>
  </si>
  <si>
    <t>V1029 Mon / GSC 4858-2028</t>
  </si>
  <si>
    <t>as of 2019-07-16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</si>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</sst>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V1029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DC-4932-9E9B-339381492F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-5.9149999848159496E-2</c:v>
                </c:pt>
                <c:pt idx="2">
                  <c:v>-5.2874999848427251E-2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DC-4932-9E9B-339381492F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DC-4932-9E9B-339381492F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DC-4932-9E9B-339381492F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DC-4932-9E9B-339381492F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DC-4932-9E9B-339381492F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DC-4932-9E9B-339381492F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-0.11359288240811399</c:v>
                </c:pt>
                <c:pt idx="1">
                  <c:v>-5.9149999848159496E-2</c:v>
                </c:pt>
                <c:pt idx="2">
                  <c:v>-5.2874999848427251E-2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DC-4932-9E9B-339381492F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12190</c:v>
                </c:pt>
                <c:pt idx="2">
                  <c:v>13595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DC-4932-9E9B-339381492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576408"/>
        <c:axId val="1"/>
      </c:scatterChart>
      <c:valAx>
        <c:axId val="772576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576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053297-35D9-DAB1-DBF7-4C2354E25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45</v>
      </c>
    </row>
    <row r="2" spans="1:7" ht="12.95" customHeight="1" x14ac:dyDescent="0.2">
      <c r="A2" t="s">
        <v>24</v>
      </c>
      <c r="B2" t="s">
        <v>46</v>
      </c>
      <c r="C2" s="31" t="s">
        <v>40</v>
      </c>
      <c r="D2" s="3" t="s">
        <v>47</v>
      </c>
      <c r="E2" s="32" t="s">
        <v>41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>
        <v>53834.625</v>
      </c>
      <c r="D4" s="29">
        <v>0.30308800000000002</v>
      </c>
      <c r="E4" s="37" t="s">
        <v>50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8">
        <v>51869.339999999851</v>
      </c>
      <c r="D7" s="30" t="s">
        <v>48</v>
      </c>
    </row>
    <row r="8" spans="1:7" ht="12.95" customHeight="1" x14ac:dyDescent="0.2">
      <c r="A8" t="s">
        <v>3</v>
      </c>
      <c r="C8" s="38">
        <v>0.30308499999999999</v>
      </c>
      <c r="D8" s="30" t="s">
        <v>48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-0.11359288240811399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4.4661921706279325E-6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60365.775637384257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55989.727700000003</v>
      </c>
      <c r="D15" s="14" t="s">
        <v>38</v>
      </c>
      <c r="E15" s="15">
        <f ca="1">ROUND(2*(E14-$C$7)/$C$8,0)/2+E13</f>
        <v>28034</v>
      </c>
    </row>
    <row r="16" spans="1:7" ht="12.95" customHeight="1" x14ac:dyDescent="0.2">
      <c r="A16" s="16" t="s">
        <v>4</v>
      </c>
      <c r="B16" s="10"/>
      <c r="C16" s="17">
        <f ca="1">+C8+C12</f>
        <v>0.30308946619217064</v>
      </c>
      <c r="D16" s="14" t="s">
        <v>39</v>
      </c>
      <c r="E16" s="24">
        <f ca="1">ROUND(2*(E14-$C$15)/$C$16,0)/2+E13</f>
        <v>14439</v>
      </c>
    </row>
    <row r="17" spans="1:19" ht="12.95" customHeight="1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45347.93233568209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55989.727700000003</v>
      </c>
      <c r="D18" s="20">
        <f ca="1">+C16</f>
        <v>0.30308946619217064</v>
      </c>
      <c r="E18" s="21" t="s">
        <v>34</v>
      </c>
    </row>
    <row r="19" spans="1:19" ht="12.95" customHeight="1" thickTop="1" x14ac:dyDescent="0.2">
      <c r="A19" s="25" t="s">
        <v>35</v>
      </c>
      <c r="E19" s="26">
        <v>22</v>
      </c>
      <c r="S19">
        <f ca="1">SQRT(SUM(S21:S50)/(COUNT(S21:S50)-1))</f>
        <v>8.0322297445303489E-2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51869.339999999851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-0.11359288240811399</v>
      </c>
      <c r="Q21" s="2">
        <f>+C21-15018.5</f>
        <v>36850.839999999851</v>
      </c>
      <c r="S21">
        <f ca="1">+(O21-G21)^2</f>
        <v>1.2903342933783613E-2</v>
      </c>
    </row>
    <row r="22" spans="1:19" ht="12.95" customHeight="1" x14ac:dyDescent="0.2">
      <c r="A22" s="33" t="s">
        <v>42</v>
      </c>
      <c r="B22" s="34" t="s">
        <v>43</v>
      </c>
      <c r="C22" s="33">
        <v>55563.887000000002</v>
      </c>
      <c r="D22" s="33">
        <v>1.5E-3</v>
      </c>
      <c r="E22">
        <f>+(C22-C$7)/C$8</f>
        <v>12189.80484022684</v>
      </c>
      <c r="F22">
        <f>ROUND(2*E22,0)/2</f>
        <v>12190</v>
      </c>
      <c r="G22">
        <f>+C22-(C$7+F22*C$8)</f>
        <v>-5.9149999848159496E-2</v>
      </c>
      <c r="I22">
        <f>+G22</f>
        <v>-5.9149999848159496E-2</v>
      </c>
      <c r="O22">
        <f ca="1">+C$11+C$12*$F22</f>
        <v>-5.9149999848159496E-2</v>
      </c>
      <c r="Q22" s="2">
        <f>+C22-15018.5</f>
        <v>40545.387000000002</v>
      </c>
      <c r="S22">
        <f ca="1">+(O22-G22)^2</f>
        <v>0</v>
      </c>
    </row>
    <row r="23" spans="1:19" ht="12.95" customHeight="1" x14ac:dyDescent="0.2">
      <c r="A23" s="35" t="s">
        <v>44</v>
      </c>
      <c r="B23" s="36" t="s">
        <v>43</v>
      </c>
      <c r="C23" s="35">
        <v>55989.727700000003</v>
      </c>
      <c r="D23" s="35">
        <v>5.0000000000000001E-4</v>
      </c>
      <c r="E23">
        <f>+(C23-C$7)/C$8</f>
        <v>13594.825543989811</v>
      </c>
      <c r="F23">
        <f>ROUND(2*E23,0)/2</f>
        <v>13595</v>
      </c>
      <c r="G23">
        <f>+C23-(C$7+F23*C$8)</f>
        <v>-5.2874999848427251E-2</v>
      </c>
      <c r="I23">
        <f>+G23</f>
        <v>-5.2874999848427251E-2</v>
      </c>
      <c r="O23">
        <f ca="1">+C$11+C$12*$F23</f>
        <v>-5.2874999848427251E-2</v>
      </c>
      <c r="Q23" s="2">
        <f>+C23-15018.5</f>
        <v>40971.227700000003</v>
      </c>
      <c r="S23">
        <f ca="1">+(O23-G23)^2</f>
        <v>0</v>
      </c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2024-02-25T05:36:55Z</dcterms:modified>
</cp:coreProperties>
</file>