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878558-A3B9-418A-8DBB-1994CEEE0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8" i="1"/>
  <c r="G11" i="1"/>
  <c r="F11" i="1"/>
  <c r="C7" i="1"/>
  <c r="E21" i="1"/>
  <c r="F21" i="1"/>
  <c r="G21" i="1"/>
  <c r="H21" i="1"/>
  <c r="C17" i="1"/>
  <c r="R22" i="1"/>
  <c r="Q21" i="1"/>
  <c r="C11" i="1"/>
  <c r="F15" i="1" l="1"/>
  <c r="C12" i="1"/>
  <c r="O21" i="1" l="1"/>
  <c r="C16" i="1"/>
  <c r="D18" i="1" s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<sst xmlns="http://schemas.openxmlformats.org/spreadsheetml/2006/main" count="51" uniqueCount="49">
  <si>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</si>
  <si>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</si>
  <si>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</si>
  <si>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</si>
  <si>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</si>
  <si>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</si>
  <si>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</si>
  <si>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</si>
  <si>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</si>
  <si>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</si>
  <si>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</si>
  <si>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</si>
  <si>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</si>
  <si>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</si>
  <si>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</si>
  <si>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</si>
  <si>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</si>
  <si>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</si>
  <si>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</si>
  <si>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</si>
  <si>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</si>
  <si>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</si>
  <si>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</si>
  <si>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</si>
  <si>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</si>
  <si>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</si>
  <si>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</si>
  <si>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</si>
  <si>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</si>
  <si>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</si>
  <si>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</si>
  <si>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</si>
  <si>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</si>
  <si>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</si>
  <si>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</si>
  <si>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</si>
  <si>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</si>
  <si>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BP Mus / GSC 9249-1905</t>
  </si>
  <si>
    <t xml:space="preserve">EA/SD     </t>
  </si>
  <si>
    <t>IBVS 2863</t>
  </si>
  <si>
    <t>CCD</t>
  </si>
  <si>
    <t>Add cycle</t>
  </si>
  <si>
    <t>Old Cycle</t>
  </si>
  <si>
    <t>Next ToM-P</t>
  </si>
  <si>
    <t>Next ToM-S</t>
  </si>
  <si>
    <t>Mag p</t>
  </si>
  <si>
    <t>9.6-&lt;13.0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</si>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</sst>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  <xf numFmtId="0" fontId="5" fillId="0" borderId="0" xfId="0" applyFont="1" applyAlignment="1"/>
    <xf numFmtId="0" fontId="17" fillId="0" borderId="0" xfId="0" applyFont="1" applyAlignment="1">
      <alignment horizont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top"/>
    </xf>
    <xf numFmtId="0" fontId="15" fillId="0" borderId="9" xfId="0" applyFont="1" applyBorder="1" applyAlignment="1"/>
    <xf numFmtId="0" fontId="16" fillId="0" borderId="9" xfId="0" applyFont="1" applyBorder="1" applyAlignment="1">
      <alignment horizontal="right"/>
    </xf>
    <xf numFmtId="22" fontId="14" fillId="0" borderId="8" xfId="0" applyNumberFormat="1" applyFont="1" applyBorder="1" applyAlignment="1">
      <alignment horizontal="right" vertical="top"/>
    </xf>
    <xf numFmtId="22" fontId="16" fillId="0" borderId="9" xfId="0" applyNumberFormat="1" applyFont="1" applyBorder="1" applyAlignment="1">
      <alignment horizontal="right"/>
    </xf>
    <xf numFmtId="22" fontId="16" fillId="0" borderId="10" xfId="0" applyNumberFormat="1" applyFont="1" applyBorder="1" applyAlignment="1">
      <alignment horizontal="right"/>
    </xf>
    <xf numFmtId="0" fontId="14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DE-4FBC-A2CF-66769BD93A2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DE-4FBC-A2CF-66769BD93A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DE-4FBC-A2CF-66769BD93A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DE-4FBC-A2CF-66769BD93A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DE-4FBC-A2CF-66769BD93A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DE-4FBC-A2CF-66769BD93A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DE-4FBC-A2CF-66769BD93A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DE-4FBC-A2CF-66769BD93A2E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27-4545-9276-8DF77331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382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Active!$P$21:$P$999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7127-4545-9276-8DF773317F34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28909.637999999999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27-4545-9276-8DF773317F3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27-4545-9276-8DF773317F3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27-4545-9276-8DF773317F34}"/>
                  </c:ext>
                </c:extLst>
              </c15:ser>
            </c15:filteredScatterSeries>
          </c:ext>
        </c:extLst>
      </c:scatterChart>
      <c:valAx>
        <c:axId val="55264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73684210526315785"/>
          <c:h val="5.26473780220287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17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E0A62-7BBB-9664-DBF4-7F784F02D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975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25</v>
      </c>
      <c r="B2" s="26" t="s">
        <v>38</v>
      </c>
      <c r="C2" s="3"/>
    </row>
    <row r="3" spans="1:7" ht="13.5" thickBot="1" x14ac:dyDescent="0.25"/>
    <row r="4" spans="1:7" ht="14.25" thickTop="1" thickBot="1" x14ac:dyDescent="0.25">
      <c r="A4" s="5" t="s">
        <v>0</v>
      </c>
      <c r="C4" s="8">
        <v>43928.137999999999</v>
      </c>
      <c r="D4" s="9">
        <v>3.3205800000000001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43928.137999999999</v>
      </c>
      <c r="D7" s="27" t="s">
        <v>47</v>
      </c>
    </row>
    <row r="8" spans="1:7" x14ac:dyDescent="0.2">
      <c r="A8" t="s">
        <v>3</v>
      </c>
      <c r="C8">
        <f>+D4</f>
        <v>3.3205800000000001</v>
      </c>
      <c r="D8" s="27" t="s">
        <v>47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1" t="e">
        <f ca="1">INTERCEPT(INDIRECT($G$11):G992,INDIRECT($F$11):F992)</f>
        <v>#DIV/0!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 t="e">
        <f ca="1">SLOPE(INDIRECT($G$11):G992,INDIRECT($F$11):F992)</f>
        <v>#DIV/0!</v>
      </c>
      <c r="D12" s="3"/>
      <c r="E12" s="29" t="s">
        <v>45</v>
      </c>
      <c r="F12" s="30" t="s">
        <v>46</v>
      </c>
    </row>
    <row r="13" spans="1:7" x14ac:dyDescent="0.2">
      <c r="A13" s="12" t="s">
        <v>20</v>
      </c>
      <c r="B13" s="12"/>
      <c r="C13" s="3" t="s">
        <v>14</v>
      </c>
      <c r="D13" s="3"/>
      <c r="E13" s="31" t="s">
        <v>41</v>
      </c>
      <c r="F13" s="32">
        <v>1</v>
      </c>
    </row>
    <row r="14" spans="1:7" x14ac:dyDescent="0.2">
      <c r="A14" s="12"/>
      <c r="B14" s="12"/>
      <c r="C14" s="12"/>
      <c r="D14" s="12"/>
      <c r="E14" s="31" t="s">
        <v>34</v>
      </c>
      <c r="F14" s="33">
        <f ca="1">NOW()+15018.5+$C$5/24</f>
        <v>60519.173234953705</v>
      </c>
    </row>
    <row r="15" spans="1:7" x14ac:dyDescent="0.2">
      <c r="A15" s="14" t="s">
        <v>18</v>
      </c>
      <c r="B15" s="12"/>
      <c r="C15" s="15" t="e">
        <f ca="1">(C7+C11)+(C8+C12)*INT(MAX(F21:F3533))</f>
        <v>#DIV/0!</v>
      </c>
      <c r="D15" s="16"/>
      <c r="E15" s="31" t="s">
        <v>42</v>
      </c>
      <c r="F15" s="33">
        <f ca="1">ROUND(2*(F14-$C$7)/$C$8,0)/2+F13</f>
        <v>4997.5</v>
      </c>
    </row>
    <row r="16" spans="1:7" x14ac:dyDescent="0.2">
      <c r="A16" s="17" t="s">
        <v>4</v>
      </c>
      <c r="B16" s="12"/>
      <c r="C16" s="18" t="e">
        <f ca="1">+C8+C12</f>
        <v>#DIV/0!</v>
      </c>
      <c r="D16" s="16"/>
      <c r="E16" s="31" t="s">
        <v>35</v>
      </c>
      <c r="F16" s="33" t="e">
        <f ca="1">ROUND(2*(F14-$C$15)/$C$16,0)/2+F13</f>
        <v>#DIV/0!</v>
      </c>
    </row>
    <row r="17" spans="1:20" ht="13.5" thickBot="1" x14ac:dyDescent="0.25">
      <c r="A17" s="16" t="s">
        <v>31</v>
      </c>
      <c r="B17" s="12"/>
      <c r="C17" s="12">
        <f>COUNT(C21:C2191)</f>
        <v>1</v>
      </c>
      <c r="D17" s="16"/>
      <c r="E17" s="34" t="s">
        <v>43</v>
      </c>
      <c r="F17" s="35" t="e">
        <f ca="1">+$C$15+$C$16*$F$16-15018.5-$C$5/24</f>
        <v>#DIV/0!</v>
      </c>
    </row>
    <row r="18" spans="1:20" ht="14.25" thickTop="1" thickBot="1" x14ac:dyDescent="0.25">
      <c r="A18" s="17" t="s">
        <v>5</v>
      </c>
      <c r="B18" s="12"/>
      <c r="C18" s="19" t="e">
        <f ca="1">+C15</f>
        <v>#DIV/0!</v>
      </c>
      <c r="D18" s="20" t="e">
        <f ca="1">+C16</f>
        <v>#DIV/0!</v>
      </c>
      <c r="E18" s="37" t="s">
        <v>44</v>
      </c>
      <c r="F18" s="36" t="e">
        <f ca="1">+($C$15+$C$16*$F$16)-($C$16/2)-15018.5-$C$5/24</f>
        <v>#DIV/0!</v>
      </c>
    </row>
    <row r="19" spans="1:20" ht="13.5" thickTop="1" x14ac:dyDescent="0.2">
      <c r="A19" s="24" t="s">
        <v>36</v>
      </c>
      <c r="E19" s="25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  <c r="T20" s="28" t="s">
        <v>48</v>
      </c>
    </row>
    <row r="21" spans="1:20" x14ac:dyDescent="0.2">
      <c r="A21" t="s">
        <v>12</v>
      </c>
      <c r="C21" s="10">
        <v>43928.137999999999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28909.637999999999</v>
      </c>
      <c r="R21" t="s">
        <v>39</v>
      </c>
    </row>
    <row r="22" spans="1:20" x14ac:dyDescent="0.2">
      <c r="C22" s="10"/>
      <c r="D22" s="10"/>
      <c r="Q22" s="2"/>
      <c r="R22" t="str">
        <f>IF(ABS(C22-C21)&lt;0.00001,1,"")</f>
        <v/>
      </c>
    </row>
    <row r="23" spans="1:20" x14ac:dyDescent="0.2">
      <c r="C23" s="10"/>
      <c r="D23" s="10"/>
      <c r="Q23" s="2"/>
    </row>
    <row r="24" spans="1:20" x14ac:dyDescent="0.2">
      <c r="C24" s="10"/>
      <c r="D24" s="10"/>
      <c r="Q24" s="2"/>
    </row>
    <row r="25" spans="1:20" x14ac:dyDescent="0.2">
      <c r="C25" s="10"/>
      <c r="D25" s="10"/>
      <c r="Q25" s="2"/>
    </row>
    <row r="26" spans="1:20" x14ac:dyDescent="0.2">
      <c r="C26" s="10"/>
      <c r="D26" s="10"/>
      <c r="Q26" s="2"/>
    </row>
    <row r="27" spans="1:20" x14ac:dyDescent="0.2">
      <c r="C27" s="10"/>
      <c r="D27" s="10"/>
      <c r="Q27" s="2"/>
    </row>
    <row r="28" spans="1:20" x14ac:dyDescent="0.2">
      <c r="C28" s="10"/>
      <c r="D28" s="10"/>
      <c r="Q28" s="2"/>
    </row>
    <row r="29" spans="1:20" x14ac:dyDescent="0.2">
      <c r="C29" s="10"/>
      <c r="D29" s="10"/>
      <c r="Q29" s="2"/>
    </row>
    <row r="30" spans="1:20" x14ac:dyDescent="0.2">
      <c r="C30" s="10"/>
      <c r="D30" s="10"/>
      <c r="Q30" s="2"/>
    </row>
    <row r="31" spans="1:20" x14ac:dyDescent="0.2">
      <c r="C31" s="10"/>
      <c r="D31" s="10"/>
      <c r="Q31" s="2"/>
    </row>
    <row r="32" spans="1:20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2024-07-27T06:39:27Z</dcterms:modified>
</cp:coreProperties>
</file>