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51962D-9752-49B8-B087-02730BE2DD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2" i="1"/>
  <c r="F22" i="1" s="1"/>
  <c r="G22" i="1" s="1"/>
  <c r="H22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 s="1"/>
  <c r="I25" i="1" s="1"/>
  <c r="F11" i="1"/>
  <c r="Q22" i="1"/>
  <c r="Q23" i="1"/>
  <c r="Q24" i="1"/>
  <c r="Q25" i="1"/>
  <c r="G11" i="1"/>
  <c r="E14" i="1"/>
  <c r="E15" i="1" s="1"/>
  <c r="C17" i="1"/>
  <c r="C11" i="1"/>
  <c r="C12" i="1"/>
  <c r="C16" i="1" l="1"/>
  <c r="D18" i="1" s="1"/>
  <c r="C15" i="1"/>
  <c r="E16" i="1" s="1"/>
  <c r="O24" i="1"/>
  <c r="O25" i="1"/>
  <c r="O23" i="1"/>
  <c r="O21" i="1"/>
  <c r="O22" i="1"/>
  <c r="E17" i="1" l="1"/>
  <c r="C18" i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<sst xmlns="http://schemas.openxmlformats.org/spreadsheetml/2006/main" count="59" uniqueCount="51">
  <si>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</si>
  <si>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</si>
  <si>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</si>
  <si>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</si>
  <si>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</si>
  <si>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</si>
  <si>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</si>
  <si>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</si>
  <si>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</si>
  <si>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</si>
  <si>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</si>
  <si>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</si>
  <si>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</si>
  <si>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</si>
  <si>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</si>
  <si>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</si>
  <si>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</si>
  <si>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</si>
  <si>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</si>
  <si>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</si>
  <si>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</si>
  <si>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</si>
  <si>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</si>
  <si>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</si>
  <si>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</si>
  <si>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</si>
  <si>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</si>
  <si>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</si>
  <si>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</si>
  <si>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</si>
  <si>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</si>
  <si>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</si>
  <si>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</si>
  <si>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</si>
  <si>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</si>
  <si>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</si>
  <si>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</si>
  <si>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</si>
  <si>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</si>
  <si>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</si>
  <si>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</si>
  <si>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</si>
  <si>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0389-0120</t>
  </si>
  <si>
    <t>G0389-0120</t>
  </si>
  <si>
    <t>ToMcat 2015-02-08</t>
  </si>
  <si>
    <t>IBVS 6095</t>
  </si>
  <si>
    <t>I</t>
  </si>
  <si>
    <t>II</t>
  </si>
  <si>
    <t>??</t>
  </si>
  <si>
    <t>Oph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</si>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</sst>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0389-0120 -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C-4729-8B16-2CE8E90888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9.0249999630032107E-4</c:v>
                </c:pt>
                <c:pt idx="2">
                  <c:v>-3.6300000647315755E-4</c:v>
                </c:pt>
                <c:pt idx="3">
                  <c:v>1.5639999983250163E-3</c:v>
                </c:pt>
                <c:pt idx="4">
                  <c:v>1.8984999987878837E-3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C-4729-8B16-2CE8E90888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C-4729-8B16-2CE8E90888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6C-4729-8B16-2CE8E90888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6C-4729-8B16-2CE8E90888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6C-4729-8B16-2CE8E90888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6C-4729-8B16-2CE8E90888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7.1771415499385482E-5</c:v>
                </c:pt>
                <c:pt idx="1">
                  <c:v>2.5212502487775856E-4</c:v>
                </c:pt>
                <c:pt idx="2">
                  <c:v>4.685493561318063E-4</c:v>
                </c:pt>
                <c:pt idx="3">
                  <c:v>1.4063881248993462E-3</c:v>
                </c:pt>
                <c:pt idx="4">
                  <c:v>1.8031660655317672E-3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6C-4729-8B16-2CE8E90888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0</c:v>
                </c:pt>
                <c:pt idx="2">
                  <c:v>3</c:v>
                </c:pt>
                <c:pt idx="3">
                  <c:v>16</c:v>
                </c:pt>
                <c:pt idx="4">
                  <c:v>21.5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6C-4729-8B16-2CE8E9088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371840"/>
        <c:axId val="1"/>
      </c:scatterChart>
      <c:valAx>
        <c:axId val="59837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496240601503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37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C46B45-D9D3-4D1F-910C-BB78066E6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48</v>
      </c>
      <c r="C2" s="3"/>
      <c r="D2" s="3" t="s">
        <v>49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56464.384400000003</v>
      </c>
      <c r="D7" s="30" t="s">
        <v>43</v>
      </c>
    </row>
    <row r="8" spans="1:7" x14ac:dyDescent="0.2">
      <c r="A8" t="s">
        <v>3</v>
      </c>
      <c r="C8" s="36">
        <v>0.37672099999999997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2.5212502487775856E-4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7.2141443751349237E-5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60365.81692222222</v>
      </c>
    </row>
    <row r="15" spans="1:7" x14ac:dyDescent="0.2">
      <c r="A15" s="12" t="s">
        <v>17</v>
      </c>
      <c r="B15" s="10"/>
      <c r="C15" s="13">
        <f ca="1">(C7+C11)+(C8+C12)*INT(MAX(F21:F3532))</f>
        <v>56472.297308095352</v>
      </c>
      <c r="D15" s="14" t="s">
        <v>38</v>
      </c>
      <c r="E15" s="15">
        <f ca="1">ROUND(2*(E14-$C$7)/$C$8,0)/2+E13</f>
        <v>10357.5</v>
      </c>
    </row>
    <row r="16" spans="1:7" x14ac:dyDescent="0.2">
      <c r="A16" s="16" t="s">
        <v>4</v>
      </c>
      <c r="B16" s="10"/>
      <c r="C16" s="17">
        <f ca="1">+C8+C12</f>
        <v>0.37679314144375131</v>
      </c>
      <c r="D16" s="14" t="s">
        <v>39</v>
      </c>
      <c r="E16" s="24">
        <f ca="1">ROUND(2*(E14-$C$15)/$C$16,0)/2+E13</f>
        <v>10334.5</v>
      </c>
    </row>
    <row r="17" spans="1:18" ht="13.5" thickBot="1" x14ac:dyDescent="0.25">
      <c r="A17" s="14" t="s">
        <v>29</v>
      </c>
      <c r="B17" s="10"/>
      <c r="C17" s="10">
        <f>COUNT(C21:C2190)</f>
        <v>5</v>
      </c>
      <c r="D17" s="14" t="s">
        <v>33</v>
      </c>
      <c r="E17" s="18">
        <f ca="1">+$C$15+$C$16*E16-15018.5-$C$9/24</f>
        <v>45348.161861679138</v>
      </c>
    </row>
    <row r="18" spans="1:18" ht="14.25" thickTop="1" thickBot="1" x14ac:dyDescent="0.25">
      <c r="A18" s="16" t="s">
        <v>5</v>
      </c>
      <c r="B18" s="10"/>
      <c r="C18" s="19">
        <f ca="1">+C15</f>
        <v>56472.297308095352</v>
      </c>
      <c r="D18" s="20">
        <f ca="1">+C16</f>
        <v>0.37679314144375131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s="34" t="s">
        <v>45</v>
      </c>
      <c r="B21" s="35" t="s">
        <v>47</v>
      </c>
      <c r="C21" s="34">
        <v>56463.443500000001</v>
      </c>
      <c r="D21" s="34">
        <v>4.0000000000000002E-4</v>
      </c>
      <c r="E21">
        <f>+(C21-C$7)/C$8</f>
        <v>-2.4976043278750595</v>
      </c>
      <c r="F21">
        <f>ROUND(2*E21,0)/2</f>
        <v>-2.5</v>
      </c>
      <c r="G21">
        <f>+C21-(C$7+F21*C$8)</f>
        <v>9.0249999630032107E-4</v>
      </c>
      <c r="I21">
        <f>+G21</f>
        <v>9.0249999630032107E-4</v>
      </c>
      <c r="O21">
        <f ca="1">+C$11+C$12*$F21</f>
        <v>7.1771415499385482E-5</v>
      </c>
      <c r="Q21" s="2">
        <f>+C21-15018.5</f>
        <v>41444.943500000001</v>
      </c>
    </row>
    <row r="22" spans="1:18" x14ac:dyDescent="0.2">
      <c r="A22" s="31" t="s">
        <v>45</v>
      </c>
      <c r="B22" s="32" t="s">
        <v>46</v>
      </c>
      <c r="C22" s="33">
        <v>56464.384400000003</v>
      </c>
      <c r="D22" s="33">
        <v>4.0000000000000002E-4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2.5212502487775856E-4</v>
      </c>
      <c r="Q22" s="2">
        <f>+C22-15018.5</f>
        <v>41445.884400000003</v>
      </c>
    </row>
    <row r="23" spans="1:18" x14ac:dyDescent="0.2">
      <c r="A23" s="31" t="s">
        <v>45</v>
      </c>
      <c r="B23" s="32" t="s">
        <v>46</v>
      </c>
      <c r="C23" s="33">
        <v>56465.514199999998</v>
      </c>
      <c r="D23" s="33">
        <v>2.9999999999999997E-4</v>
      </c>
      <c r="E23">
        <f>+(C23-C$7)/C$8</f>
        <v>2.9990364221669545</v>
      </c>
      <c r="F23">
        <f>ROUND(2*E23,0)/2</f>
        <v>3</v>
      </c>
      <c r="G23">
        <f>+C23-(C$7+F23*C$8)</f>
        <v>-3.6300000647315755E-4</v>
      </c>
      <c r="I23">
        <f>+G23</f>
        <v>-3.6300000647315755E-4</v>
      </c>
      <c r="O23">
        <f ca="1">+C$11+C$12*$F23</f>
        <v>4.685493561318063E-4</v>
      </c>
      <c r="Q23" s="2">
        <f>+C23-15018.5</f>
        <v>41447.014199999998</v>
      </c>
    </row>
    <row r="24" spans="1:18" x14ac:dyDescent="0.2">
      <c r="A24" s="31" t="s">
        <v>45</v>
      </c>
      <c r="B24" s="32" t="s">
        <v>46</v>
      </c>
      <c r="C24" s="33">
        <v>56470.413500000002</v>
      </c>
      <c r="D24" s="33">
        <v>2.0000000000000001E-4</v>
      </c>
      <c r="E24">
        <f>+(C24-C$7)/C$8</f>
        <v>16.004151613527636</v>
      </c>
      <c r="F24">
        <f>ROUND(2*E24,0)/2</f>
        <v>16</v>
      </c>
      <c r="G24">
        <f>+C24-(C$7+F24*C$8)</f>
        <v>1.5639999983250163E-3</v>
      </c>
      <c r="I24">
        <f>+G24</f>
        <v>1.5639999983250163E-3</v>
      </c>
      <c r="O24">
        <f ca="1">+C$11+C$12*$F24</f>
        <v>1.4063881248993462E-3</v>
      </c>
      <c r="Q24" s="2">
        <f>+C24-15018.5</f>
        <v>41451.913500000002</v>
      </c>
    </row>
    <row r="25" spans="1:18" x14ac:dyDescent="0.2">
      <c r="A25" s="31" t="s">
        <v>45</v>
      </c>
      <c r="B25" s="32" t="s">
        <v>47</v>
      </c>
      <c r="C25" s="33">
        <v>56472.485800000002</v>
      </c>
      <c r="D25" s="33">
        <v>4.0000000000000002E-4</v>
      </c>
      <c r="E25">
        <f>+(C25-C$7)/C$8</f>
        <v>21.505039538543269</v>
      </c>
      <c r="F25">
        <f>ROUND(2*E25,0)/2</f>
        <v>21.5</v>
      </c>
      <c r="G25">
        <f>+C25-(C$7+F25*C$8)</f>
        <v>1.8984999987878837E-3</v>
      </c>
      <c r="I25">
        <f>+G25</f>
        <v>1.8984999987878837E-3</v>
      </c>
      <c r="O25">
        <f ca="1">+C$11+C$12*$F25</f>
        <v>1.8031660655317672E-3</v>
      </c>
      <c r="Q25" s="2">
        <f>+C25-15018.5</f>
        <v>41453.985800000002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R33">
    <sortCondition ref="C21:C33"/>
  </sortState>
  <phoneticPr fontId="6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2024-02-25T06:36:22Z</dcterms:modified>
</cp:coreProperties>
</file>