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657786F-8AF1-4E57-8B24-3540BFA59B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D9" i="1"/>
  <c r="C9" i="1"/>
  <c r="F14" i="1"/>
  <c r="F15" i="1" s="1"/>
  <c r="E21" i="1" l="1"/>
  <c r="F21" i="1" s="1"/>
  <c r="G21" i="1" s="1"/>
  <c r="C17" i="1"/>
  <c r="Q21" i="1"/>
  <c r="C12" i="1"/>
  <c r="C11" i="1"/>
  <c r="O22" i="1" l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<sst xmlns="http://schemas.openxmlformats.org/spreadsheetml/2006/main" count="56" uniqueCount="52">
  <si>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</si>
  <si>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</si>
  <si>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</si>
  <si>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</si>
  <si>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</si>
  <si>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</si>
  <si>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</si>
  <si>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</si>
  <si>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</si>
  <si>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</si>
  <si>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</si>
  <si>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</si>
  <si>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</si>
  <si>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</si>
  <si>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</si>
  <si>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</si>
  <si>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</si>
  <si>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</si>
  <si>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</si>
  <si>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</si>
  <si>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</si>
  <si>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</si>
  <si>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</si>
  <si>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</si>
  <si>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</si>
  <si>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</si>
  <si>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</si>
  <si>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</si>
  <si>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</si>
  <si>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</si>
  <si>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</si>
  <si>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</si>
  <si>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</si>
  <si>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</si>
  <si>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</si>
  <si>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</si>
  <si>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</si>
  <si>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</si>
  <si>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</si>
  <si>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</si>
  <si>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</si>
  <si>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</si>
  <si>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</si>
  <si>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</si>
  <si>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</si>
  <si>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</si>
  <si>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JBAV 96</t>
  </si>
  <si>
    <t>II</t>
  </si>
  <si>
    <t>HD 163735 Oph</t>
  </si>
  <si>
    <t>EA</t>
  </si>
  <si>
    <t>VSX</t>
  </si>
  <si>
    <t>9.48-9.93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</si>
</sst>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8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167" fontId="18" fillId="0" borderId="0" xfId="0" applyNumberFormat="1" applyFont="1" applyAlignment="1" applyProtection="1">
      <alignment horizontal="left" vertical="center" wrapText="1"/>
      <protection locked="0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HD 163735 Oph </a:t>
            </a:r>
            <a:r>
              <a:rPr lang="en-AU" b="1"/>
              <a:t>- </a:t>
            </a:r>
            <a:r>
              <a:rPr lang="en-AU"/>
              <a:t>O-C Diagr.</a:t>
            </a:r>
          </a:p>
        </c:rich>
      </c:tx>
      <c:layout>
        <c:manualLayout>
          <c:xMode val="edge"/>
          <c:yMode val="edge"/>
          <c:x val="0.31953684926074888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2091.5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2091.5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2091.5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2091.5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-0.36430000014661346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2091.5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2091.5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2091.5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2091.5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-0.36430000014661346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2091.5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HD 163735 Oph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5553557776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2091.5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2091.5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2091.5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2091.5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-0.36430000014661346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2091.5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2091.5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2091.5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2091.5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-0.36430000014661346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2091.5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C18" sqref="C18:D18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48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49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52002.89</v>
      </c>
      <c r="D7" s="13" t="s">
        <v>50</v>
      </c>
    </row>
    <row r="8" spans="1:15" ht="12.95" customHeight="1" x14ac:dyDescent="0.2">
      <c r="A8" s="20" t="s">
        <v>3</v>
      </c>
      <c r="C8" s="28">
        <v>4.0502000000000002</v>
      </c>
      <c r="D8" s="22" t="s">
        <v>50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0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-1.7418120972823977E-4</v>
      </c>
      <c r="D12" s="21"/>
      <c r="E12" s="35" t="s">
        <v>45</v>
      </c>
      <c r="F12" s="36" t="s">
        <v>51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60681.742457175926</v>
      </c>
    </row>
    <row r="15" spans="1:15" ht="12.95" customHeight="1" x14ac:dyDescent="0.2">
      <c r="A15" s="17" t="s">
        <v>17</v>
      </c>
      <c r="C15" s="18">
        <f ca="1">(C7+C11)+(C8+C12)*INT(MAX(F21:F3533))</f>
        <v>60471.493987090456</v>
      </c>
      <c r="E15" s="37" t="s">
        <v>33</v>
      </c>
      <c r="F15" s="39">
        <f ca="1">ROUND(2*(F14-$C$7)/$C$8,0)/2+F13</f>
        <v>2144</v>
      </c>
    </row>
    <row r="16" spans="1:15" ht="12.95" customHeight="1" x14ac:dyDescent="0.2">
      <c r="A16" s="17" t="s">
        <v>4</v>
      </c>
      <c r="C16" s="18">
        <f ca="1">+C8+C12</f>
        <v>4.0500258187902718</v>
      </c>
      <c r="E16" s="37" t="s">
        <v>34</v>
      </c>
      <c r="F16" s="39">
        <f ca="1">ROUND(2*(F14-$C$15)/$C$16,0)/2+F13</f>
        <v>53</v>
      </c>
    </row>
    <row r="17" spans="1:21" ht="12.95" customHeight="1" thickBot="1" x14ac:dyDescent="0.25">
      <c r="A17" s="16" t="s">
        <v>27</v>
      </c>
      <c r="C17" s="20">
        <f>COUNT(C21:C2191)</f>
        <v>2</v>
      </c>
      <c r="E17" s="37" t="s">
        <v>43</v>
      </c>
      <c r="F17" s="40">
        <f ca="1">+$C$15+$C$16*$F$16-15018.5-$C$5/24</f>
        <v>45668.041188819676</v>
      </c>
    </row>
    <row r="18" spans="1:21" ht="12.95" customHeight="1" thickTop="1" thickBot="1" x14ac:dyDescent="0.25">
      <c r="A18" s="17" t="s">
        <v>5</v>
      </c>
      <c r="C18" s="24">
        <f ca="1">+C15</f>
        <v>60471.493987090456</v>
      </c>
      <c r="D18" s="25">
        <f ca="1">+C16</f>
        <v>4.0500258187902718</v>
      </c>
      <c r="E18" s="42" t="s">
        <v>44</v>
      </c>
      <c r="F18" s="41">
        <f ca="1">+($C$15+$C$16*$F$16)-($C$16/2)-15018.5-$C$5/24</f>
        <v>45666.016175910278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">
        <v>50</v>
      </c>
      <c r="B21" s="21"/>
      <c r="C21" s="22">
        <v>52002.89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0</v>
      </c>
      <c r="Q21" s="26">
        <f>+C21-15018.5</f>
        <v>36984.39</v>
      </c>
    </row>
    <row r="22" spans="1:21" ht="12.95" customHeight="1" x14ac:dyDescent="0.2">
      <c r="A22" s="45" t="s">
        <v>46</v>
      </c>
      <c r="B22" s="46" t="s">
        <v>47</v>
      </c>
      <c r="C22" s="47">
        <v>60473.518999999855</v>
      </c>
      <c r="D22" s="45">
        <v>8.0000000000000002E-3</v>
      </c>
      <c r="E22" s="20">
        <f>+(C22-C$7)/C$8</f>
        <v>2091.4100538244666</v>
      </c>
      <c r="F22" s="20">
        <f>ROUND(2*E22,0)/2</f>
        <v>2091.5</v>
      </c>
      <c r="G22" s="20">
        <f>+C22-(C$7+F22*C$8)</f>
        <v>-0.36430000014661346</v>
      </c>
      <c r="K22" s="20">
        <f>+G22</f>
        <v>-0.36430000014661346</v>
      </c>
      <c r="O22" s="20">
        <f ca="1">+C$11+C$12*$F22</f>
        <v>-0.36430000014661346</v>
      </c>
      <c r="Q22" s="26">
        <f>+C22-15018.5</f>
        <v>45455.018999999855</v>
      </c>
    </row>
    <row r="23" spans="1:21" ht="12.95" customHeight="1" x14ac:dyDescent="0.2">
      <c r="A23" s="43"/>
      <c r="B23" s="44"/>
      <c r="C23" s="43"/>
      <c r="D23" s="43"/>
      <c r="Q23" s="26"/>
    </row>
    <row r="24" spans="1:21" ht="12.95" customHeight="1" x14ac:dyDescent="0.2">
      <c r="A24" s="43"/>
      <c r="B24" s="44"/>
      <c r="C24" s="43"/>
      <c r="D24" s="43"/>
      <c r="Q24" s="26"/>
    </row>
    <row r="25" spans="1:21" ht="12.95" customHeight="1" x14ac:dyDescent="0.2">
      <c r="A25" s="43"/>
      <c r="B25" s="44"/>
      <c r="C25" s="43"/>
      <c r="D25" s="43"/>
      <c r="Q25" s="26"/>
    </row>
    <row r="26" spans="1:21" ht="12.95" customHeight="1" x14ac:dyDescent="0.2">
      <c r="A26" s="43"/>
      <c r="B26" s="44"/>
      <c r="C26" s="43"/>
      <c r="D26" s="4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2025-01-06T04:49:08Z</dcterms:modified>
</cp:coreProperties>
</file>