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1F5CE5C-DCAF-4E98-B2B8-0F895D653D6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4" i="1"/>
  <c r="G14" i="2"/>
  <c r="C14" i="2"/>
  <c r="G15" i="2"/>
  <c r="C15" i="2"/>
  <c r="G13" i="2"/>
  <c r="C13" i="2"/>
  <c r="G12" i="2"/>
  <c r="C12" i="2"/>
  <c r="G16" i="2"/>
  <c r="C16" i="2"/>
  <c r="H14" i="2"/>
  <c r="B14" i="2"/>
  <c r="D14" i="2"/>
  <c r="A14" i="2"/>
  <c r="H15" i="2"/>
  <c r="B15" i="2"/>
  <c r="D15" i="2"/>
  <c r="A15" i="2"/>
  <c r="H13" i="2"/>
  <c r="B13" i="2"/>
  <c r="D13" i="2"/>
  <c r="A13" i="2"/>
  <c r="H12" i="2"/>
  <c r="B12" i="2"/>
  <c r="D12" i="2"/>
  <c r="A12" i="2"/>
  <c r="H16" i="2"/>
  <c r="B16" i="2"/>
  <c r="D16" i="2"/>
  <c r="A16" i="2"/>
  <c r="Q29" i="1"/>
  <c r="Q21" i="1"/>
  <c r="Q22" i="1"/>
  <c r="Q23" i="1"/>
  <c r="Q28" i="1"/>
  <c r="F16" i="1"/>
  <c r="C17" i="1"/>
  <c r="Q26" i="1"/>
  <c r="Q27" i="1"/>
  <c r="D27" i="1"/>
  <c r="C7" i="1"/>
  <c r="E27" i="1" s="1"/>
  <c r="F27" i="1" s="1"/>
  <c r="G27" i="1" s="1"/>
  <c r="J27" i="1" s="1"/>
  <c r="C8" i="1"/>
  <c r="Q25" i="1"/>
  <c r="E15" i="2"/>
  <c r="E21" i="1"/>
  <c r="F21" i="1" s="1"/>
  <c r="G21" i="1" s="1"/>
  <c r="I21" i="1" s="1"/>
  <c r="E23" i="1"/>
  <c r="F23" i="1" s="1"/>
  <c r="E29" i="1"/>
  <c r="F29" i="1" s="1"/>
  <c r="E24" i="1"/>
  <c r="E16" i="2" s="1"/>
  <c r="E26" i="1"/>
  <c r="E13" i="2" s="1"/>
  <c r="E22" i="1"/>
  <c r="F22" i="1" s="1"/>
  <c r="G22" i="1" s="1"/>
  <c r="I22" i="1" s="1"/>
  <c r="E28" i="1"/>
  <c r="F28" i="1" s="1"/>
  <c r="G28" i="1" s="1"/>
  <c r="J28" i="1" s="1"/>
  <c r="E25" i="1"/>
  <c r="E12" i="2" s="1"/>
  <c r="F24" i="1" l="1"/>
  <c r="U24" i="1" s="1"/>
  <c r="G23" i="1"/>
  <c r="I23" i="1" s="1"/>
  <c r="F26" i="1"/>
  <c r="E14" i="2"/>
  <c r="F25" i="1"/>
  <c r="G25" i="1" s="1"/>
  <c r="G29" i="1"/>
  <c r="J29" i="1" s="1"/>
  <c r="G26" i="1"/>
  <c r="J26" i="1" s="1"/>
  <c r="F17" i="1"/>
  <c r="C12" i="1"/>
  <c r="C11" i="1"/>
  <c r="O27" i="1" l="1"/>
  <c r="O26" i="1"/>
  <c r="O21" i="1"/>
  <c r="O22" i="1"/>
  <c r="O29" i="1"/>
  <c r="O25" i="1"/>
  <c r="O24" i="1"/>
  <c r="C15" i="1"/>
  <c r="F18" i="1" s="1"/>
  <c r="O23" i="1"/>
  <c r="O28" i="1"/>
  <c r="C16" i="1"/>
  <c r="D18" i="1" s="1"/>
  <c r="H25" i="1"/>
  <c r="C18" i="1" l="1"/>
  <c r="F19" i="1"/>
</calcChain>
</file>

<file path=xl/sharedStrings.xml><?xml version="1.0" encoding="utf-8"?>
<sst xmlns="http://schemas.openxmlformats.org/spreadsheetml/2006/main" count="114" uniqueCount="87">
  <si>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</si>
  <si>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</si>
  <si>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</si>
  <si>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</si>
  <si>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</si>
  <si>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</si>
  <si>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</si>
  <si>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</si>
  <si>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</si>
  <si>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</si>
  <si>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</si>
  <si>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</si>
  <si>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</si>
  <si>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</si>
  <si>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</si>
  <si>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</si>
  <si>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</si>
  <si>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</si>
  <si>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</si>
  <si>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</si>
  <si>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</si>
  <si>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</si>
  <si>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</si>
  <si>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</si>
  <si>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</si>
  <si>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</si>
  <si>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</si>
  <si>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</si>
  <si>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</si>
  <si>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</si>
  <si>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</si>
  <si>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</si>
  <si>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</si>
  <si>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</si>
  <si>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</si>
  <si>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V0448 Oph / GSC 6237-1702</t>
  </si>
  <si>
    <t>Kreiner Eph.</t>
  </si>
  <si>
    <t>IBVS 5713</t>
  </si>
  <si>
    <t>I</t>
  </si>
  <si>
    <t>OEJV 0073</t>
  </si>
  <si>
    <t>OEJV 0048</t>
  </si>
  <si>
    <t>EA/SD</t>
  </si>
  <si>
    <t>Add cycle</t>
  </si>
  <si>
    <t>Old Cycle</t>
  </si>
  <si>
    <t>OEJV 116</t>
  </si>
  <si>
    <t>OEJV 0155</t>
  </si>
  <si>
    <t>0,0020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</si>
  <si>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</si>
  <si>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</si>
  <si>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</si>
  <si>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</si>
  <si>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</si>
  <si>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</si>
  <si>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</si>
  <si>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</si>
  <si>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</si>
  <si>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</si>
  <si>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</si>
  <si>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2451722.566 </t>
  </si>
  <si>
    <t> 27.06.2000 01:35 </t>
  </si>
  <si>
    <t> -0.077 </t>
  </si>
  <si>
    <t>E </t>
  </si>
  <si>
    <t>?</t>
  </si>
  <si>
    <t> A.Paschke </t>
  </si>
  <si>
    <t> BBS 123 </t>
  </si>
  <si>
    <t>2453542.348 </t>
  </si>
  <si>
    <t> 20.06.2005 20:21 </t>
  </si>
  <si>
    <t> 0.007 </t>
  </si>
  <si>
    <t>IBVS 5713 </t>
  </si>
  <si>
    <t>2453915.380 </t>
  </si>
  <si>
    <t> 28.06.2006 21:07 </t>
  </si>
  <si>
    <t> 0.001 </t>
  </si>
  <si>
    <t>C </t>
  </si>
  <si>
    <t>o</t>
  </si>
  <si>
    <t>OEJV 0048 </t>
  </si>
  <si>
    <t>2454277.503 </t>
  </si>
  <si>
    <t> 26.06.2007 00:04 </t>
  </si>
  <si>
    <t> 0.004 </t>
  </si>
  <si>
    <t>OEJV 0073 </t>
  </si>
  <si>
    <t>2456106.3010 </t>
  </si>
  <si>
    <t> 27.06.2012 19:13 </t>
  </si>
  <si>
    <t> 0.0061 </t>
  </si>
  <si>
    <t>ns</t>
  </si>
  <si>
    <t>OEJV 0155 </t>
  </si>
  <si>
    <t>BAD?</t>
  </si>
  <si>
    <t>OEJV 0116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</si>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</sst>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2" fontId="14" fillId="0" borderId="0" xfId="0" applyNumberFormat="1" applyFont="1" applyFill="1" applyBorder="1" applyAlignment="1" applyProtection="1">
      <alignment horizontal="left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V0448 Oph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0.01</c:v>
                  </c:pt>
                  <c:pt idx="1">
                    <c:v>0.01</c:v>
                  </c:pt>
                  <c:pt idx="2">
                    <c:v>0.01</c:v>
                  </c:pt>
                  <c:pt idx="4">
                    <c:v>7.0000000000000001E-3</c:v>
                  </c:pt>
                  <c:pt idx="5">
                    <c:v>2E-3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0.01</c:v>
                  </c:pt>
                  <c:pt idx="1">
                    <c:v>0.01</c:v>
                  </c:pt>
                  <c:pt idx="2">
                    <c:v>0.01</c:v>
                  </c:pt>
                  <c:pt idx="4">
                    <c:v>7.0000000000000001E-3</c:v>
                  </c:pt>
                  <c:pt idx="5">
                    <c:v>2E-3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-2442</c:v>
                </c:pt>
                <c:pt idx="1">
                  <c:v>-2008</c:v>
                </c:pt>
                <c:pt idx="2">
                  <c:v>-1792</c:v>
                </c:pt>
                <c:pt idx="3">
                  <c:v>-1000</c:v>
                </c:pt>
                <c:pt idx="4">
                  <c:v>0</c:v>
                </c:pt>
                <c:pt idx="5">
                  <c:v>205</c:v>
                </c:pt>
                <c:pt idx="6">
                  <c:v>404</c:v>
                </c:pt>
                <c:pt idx="7">
                  <c:v>798</c:v>
                </c:pt>
                <c:pt idx="8">
                  <c:v>1409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BC-4EC0-A3A1-3E50BE9F062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0.01</c:v>
                  </c:pt>
                  <c:pt idx="1">
                    <c:v>0.01</c:v>
                  </c:pt>
                  <c:pt idx="2">
                    <c:v>0.01</c:v>
                  </c:pt>
                  <c:pt idx="4">
                    <c:v>7.0000000000000001E-3</c:v>
                  </c:pt>
                  <c:pt idx="5">
                    <c:v>2E-3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0.01</c:v>
                  </c:pt>
                  <c:pt idx="1">
                    <c:v>0.01</c:v>
                  </c:pt>
                  <c:pt idx="2">
                    <c:v>0.01</c:v>
                  </c:pt>
                  <c:pt idx="4">
                    <c:v>7.0000000000000001E-3</c:v>
                  </c:pt>
                  <c:pt idx="5">
                    <c:v>2E-3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-2442</c:v>
                </c:pt>
                <c:pt idx="1">
                  <c:v>-2008</c:v>
                </c:pt>
                <c:pt idx="2">
                  <c:v>-1792</c:v>
                </c:pt>
                <c:pt idx="3">
                  <c:v>-1000</c:v>
                </c:pt>
                <c:pt idx="4">
                  <c:v>0</c:v>
                </c:pt>
                <c:pt idx="5">
                  <c:v>205</c:v>
                </c:pt>
                <c:pt idx="6">
                  <c:v>404</c:v>
                </c:pt>
                <c:pt idx="7">
                  <c:v>798</c:v>
                </c:pt>
                <c:pt idx="8">
                  <c:v>1409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-3.7460799998370931E-2</c:v>
                </c:pt>
                <c:pt idx="1">
                  <c:v>-8.21919999725651E-3</c:v>
                </c:pt>
                <c:pt idx="2">
                  <c:v>-4.5900799996161368E-2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BC-4EC0-A3A1-3E50BE9F062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0.01</c:v>
                  </c:pt>
                  <c:pt idx="1">
                    <c:v>0.01</c:v>
                  </c:pt>
                  <c:pt idx="2">
                    <c:v>0.01</c:v>
                  </c:pt>
                  <c:pt idx="4">
                    <c:v>7.0000000000000001E-3</c:v>
                  </c:pt>
                  <c:pt idx="5">
                    <c:v>2E-3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0.01</c:v>
                  </c:pt>
                  <c:pt idx="1">
                    <c:v>0.01</c:v>
                  </c:pt>
                  <c:pt idx="2">
                    <c:v>0.01</c:v>
                  </c:pt>
                  <c:pt idx="4">
                    <c:v>7.0000000000000001E-3</c:v>
                  </c:pt>
                  <c:pt idx="5">
                    <c:v>2E-3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-2442</c:v>
                </c:pt>
                <c:pt idx="1">
                  <c:v>-2008</c:v>
                </c:pt>
                <c:pt idx="2">
                  <c:v>-1792</c:v>
                </c:pt>
                <c:pt idx="3">
                  <c:v>-1000</c:v>
                </c:pt>
                <c:pt idx="4">
                  <c:v>0</c:v>
                </c:pt>
                <c:pt idx="5">
                  <c:v>205</c:v>
                </c:pt>
                <c:pt idx="6">
                  <c:v>404</c:v>
                </c:pt>
                <c:pt idx="7">
                  <c:v>798</c:v>
                </c:pt>
                <c:pt idx="8">
                  <c:v>1409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5">
                  <c:v>-6.0080000039306469E-3</c:v>
                </c:pt>
                <c:pt idx="6">
                  <c:v>-2.8303999715717509E-3</c:v>
                </c:pt>
                <c:pt idx="7">
                  <c:v>-6.8479999754345044E-4</c:v>
                </c:pt>
                <c:pt idx="8">
                  <c:v>-9.1840000095544383E-4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BC-4EC0-A3A1-3E50BE9F062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0.01</c:v>
                  </c:pt>
                  <c:pt idx="1">
                    <c:v>0.01</c:v>
                  </c:pt>
                  <c:pt idx="2">
                    <c:v>0.01</c:v>
                  </c:pt>
                  <c:pt idx="4">
                    <c:v>7.0000000000000001E-3</c:v>
                  </c:pt>
                  <c:pt idx="5">
                    <c:v>2E-3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0.01</c:v>
                  </c:pt>
                  <c:pt idx="1">
                    <c:v>0.01</c:v>
                  </c:pt>
                  <c:pt idx="2">
                    <c:v>0.01</c:v>
                  </c:pt>
                  <c:pt idx="4">
                    <c:v>7.0000000000000001E-3</c:v>
                  </c:pt>
                  <c:pt idx="5">
                    <c:v>2E-3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-2442</c:v>
                </c:pt>
                <c:pt idx="1">
                  <c:v>-2008</c:v>
                </c:pt>
                <c:pt idx="2">
                  <c:v>-1792</c:v>
                </c:pt>
                <c:pt idx="3">
                  <c:v>-1000</c:v>
                </c:pt>
                <c:pt idx="4">
                  <c:v>0</c:v>
                </c:pt>
                <c:pt idx="5">
                  <c:v>205</c:v>
                </c:pt>
                <c:pt idx="6">
                  <c:v>404</c:v>
                </c:pt>
                <c:pt idx="7">
                  <c:v>798</c:v>
                </c:pt>
                <c:pt idx="8">
                  <c:v>1409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BC-4EC0-A3A1-3E50BE9F062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0.01</c:v>
                  </c:pt>
                  <c:pt idx="1">
                    <c:v>0.01</c:v>
                  </c:pt>
                  <c:pt idx="2">
                    <c:v>0.01</c:v>
                  </c:pt>
                  <c:pt idx="4">
                    <c:v>7.0000000000000001E-3</c:v>
                  </c:pt>
                  <c:pt idx="5">
                    <c:v>2E-3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0.01</c:v>
                  </c:pt>
                  <c:pt idx="1">
                    <c:v>0.01</c:v>
                  </c:pt>
                  <c:pt idx="2">
                    <c:v>0.01</c:v>
                  </c:pt>
                  <c:pt idx="4">
                    <c:v>7.0000000000000001E-3</c:v>
                  </c:pt>
                  <c:pt idx="5">
                    <c:v>2E-3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-2442</c:v>
                </c:pt>
                <c:pt idx="1">
                  <c:v>-2008</c:v>
                </c:pt>
                <c:pt idx="2">
                  <c:v>-1792</c:v>
                </c:pt>
                <c:pt idx="3">
                  <c:v>-1000</c:v>
                </c:pt>
                <c:pt idx="4">
                  <c:v>0</c:v>
                </c:pt>
                <c:pt idx="5">
                  <c:v>205</c:v>
                </c:pt>
                <c:pt idx="6">
                  <c:v>404</c:v>
                </c:pt>
                <c:pt idx="7">
                  <c:v>798</c:v>
                </c:pt>
                <c:pt idx="8">
                  <c:v>1409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BC-4EC0-A3A1-3E50BE9F062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0.01</c:v>
                  </c:pt>
                  <c:pt idx="1">
                    <c:v>0.01</c:v>
                  </c:pt>
                  <c:pt idx="2">
                    <c:v>0.01</c:v>
                  </c:pt>
                  <c:pt idx="4">
                    <c:v>7.0000000000000001E-3</c:v>
                  </c:pt>
                  <c:pt idx="5">
                    <c:v>2E-3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0.01</c:v>
                  </c:pt>
                  <c:pt idx="1">
                    <c:v>0.01</c:v>
                  </c:pt>
                  <c:pt idx="2">
                    <c:v>0.01</c:v>
                  </c:pt>
                  <c:pt idx="4">
                    <c:v>7.0000000000000001E-3</c:v>
                  </c:pt>
                  <c:pt idx="5">
                    <c:v>2E-3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-2442</c:v>
                </c:pt>
                <c:pt idx="1">
                  <c:v>-2008</c:v>
                </c:pt>
                <c:pt idx="2">
                  <c:v>-1792</c:v>
                </c:pt>
                <c:pt idx="3">
                  <c:v>-1000</c:v>
                </c:pt>
                <c:pt idx="4">
                  <c:v>0</c:v>
                </c:pt>
                <c:pt idx="5">
                  <c:v>205</c:v>
                </c:pt>
                <c:pt idx="6">
                  <c:v>404</c:v>
                </c:pt>
                <c:pt idx="7">
                  <c:v>798</c:v>
                </c:pt>
                <c:pt idx="8">
                  <c:v>1409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BC-4EC0-A3A1-3E50BE9F062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0.01</c:v>
                  </c:pt>
                  <c:pt idx="1">
                    <c:v>0.01</c:v>
                  </c:pt>
                  <c:pt idx="2">
                    <c:v>0.01</c:v>
                  </c:pt>
                  <c:pt idx="4">
                    <c:v>7.0000000000000001E-3</c:v>
                  </c:pt>
                  <c:pt idx="5">
                    <c:v>2E-3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0.01</c:v>
                  </c:pt>
                  <c:pt idx="1">
                    <c:v>0.01</c:v>
                  </c:pt>
                  <c:pt idx="2">
                    <c:v>0.01</c:v>
                  </c:pt>
                  <c:pt idx="4">
                    <c:v>7.0000000000000001E-3</c:v>
                  </c:pt>
                  <c:pt idx="5">
                    <c:v>2E-3</c:v>
                  </c:pt>
                  <c:pt idx="6">
                    <c:v>3.0000000000000001E-3</c:v>
                  </c:pt>
                  <c:pt idx="7">
                    <c:v>2E-3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-2442</c:v>
                </c:pt>
                <c:pt idx="1">
                  <c:v>-2008</c:v>
                </c:pt>
                <c:pt idx="2">
                  <c:v>-1792</c:v>
                </c:pt>
                <c:pt idx="3">
                  <c:v>-1000</c:v>
                </c:pt>
                <c:pt idx="4">
                  <c:v>0</c:v>
                </c:pt>
                <c:pt idx="5">
                  <c:v>205</c:v>
                </c:pt>
                <c:pt idx="6">
                  <c:v>404</c:v>
                </c:pt>
                <c:pt idx="7">
                  <c:v>798</c:v>
                </c:pt>
                <c:pt idx="8">
                  <c:v>1409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BC-4EC0-A3A1-3E50BE9F062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-2442</c:v>
                </c:pt>
                <c:pt idx="1">
                  <c:v>-2008</c:v>
                </c:pt>
                <c:pt idx="2">
                  <c:v>-1792</c:v>
                </c:pt>
                <c:pt idx="3">
                  <c:v>-1000</c:v>
                </c:pt>
                <c:pt idx="4">
                  <c:v>0</c:v>
                </c:pt>
                <c:pt idx="5">
                  <c:v>205</c:v>
                </c:pt>
                <c:pt idx="6">
                  <c:v>404</c:v>
                </c:pt>
                <c:pt idx="7">
                  <c:v>798</c:v>
                </c:pt>
                <c:pt idx="8">
                  <c:v>1409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-3.2428932862024959E-2</c:v>
                </c:pt>
                <c:pt idx="1">
                  <c:v>-2.8188365927711005E-2</c:v>
                </c:pt>
                <c:pt idx="2">
                  <c:v>-2.6077853352107751E-2</c:v>
                </c:pt>
                <c:pt idx="3">
                  <c:v>-1.8339307241562477E-2</c:v>
                </c:pt>
                <c:pt idx="4">
                  <c:v>-8.5684156878436946E-3</c:v>
                </c:pt>
                <c:pt idx="5">
                  <c:v>-6.5653829193313444E-3</c:v>
                </c:pt>
                <c:pt idx="6">
                  <c:v>-4.6209755001413071E-3</c:v>
                </c:pt>
                <c:pt idx="7">
                  <c:v>-7.7124422797610753E-4</c:v>
                </c:pt>
                <c:pt idx="8">
                  <c:v>5.1987705113460663E-3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BC-4EC0-A3A1-3E50BE9F062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-2442</c:v>
                </c:pt>
                <c:pt idx="1">
                  <c:v>-2008</c:v>
                </c:pt>
                <c:pt idx="2">
                  <c:v>-1792</c:v>
                </c:pt>
                <c:pt idx="3">
                  <c:v>-1000</c:v>
                </c:pt>
                <c:pt idx="4">
                  <c:v>0</c:v>
                </c:pt>
                <c:pt idx="5">
                  <c:v>205</c:v>
                </c:pt>
                <c:pt idx="6">
                  <c:v>404</c:v>
                </c:pt>
                <c:pt idx="7">
                  <c:v>798</c:v>
                </c:pt>
                <c:pt idx="8">
                  <c:v>1409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3">
                  <c:v>-8.4399999999732245E-2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ABC-4EC0-A3A1-3E50BE9F0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334880"/>
        <c:axId val="1"/>
      </c:scatterChart>
      <c:valAx>
        <c:axId val="729334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9334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97937099967764"/>
          <c:w val="0.7293233082706767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DFCA945-D262-3B8F-C80D-0D038A4D0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073.pdf" TargetMode="External"/><Relationship Id="rId2" Type="http://schemas.openxmlformats.org/officeDocument/2006/relationships/hyperlink" Target="http://var.astro.cz/oejv/issues/oejv0048.pdf" TargetMode="External"/><Relationship Id="rId1" Type="http://schemas.openxmlformats.org/officeDocument/2006/relationships/hyperlink" Target="http://www.konkoly.hu/cgi-bin/IBVS?5713" TargetMode="External"/><Relationship Id="rId4" Type="http://schemas.openxmlformats.org/officeDocument/2006/relationships/hyperlink" Target="http://var.astro.cz/oejv/issues/oejv01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35</v>
      </c>
    </row>
    <row r="2" spans="1:6" s="21" customFormat="1" ht="12.95" customHeight="1" x14ac:dyDescent="0.2">
      <c r="A2" s="21" t="s">
        <v>22</v>
      </c>
      <c r="B2" s="22" t="s">
        <v>41</v>
      </c>
      <c r="C2" s="23"/>
      <c r="D2" s="23"/>
    </row>
    <row r="3" spans="1:6" s="21" customFormat="1" ht="12.95" customHeight="1" thickBot="1" x14ac:dyDescent="0.25"/>
    <row r="4" spans="1:6" s="21" customFormat="1" ht="12.95" customHeight="1" thickTop="1" thickBot="1" x14ac:dyDescent="0.25">
      <c r="A4" s="24" t="s">
        <v>36</v>
      </c>
      <c r="C4" s="25">
        <v>53542.347999999998</v>
      </c>
      <c r="D4" s="26">
        <v>1.8196976</v>
      </c>
    </row>
    <row r="5" spans="1:6" s="21" customFormat="1" ht="12.95" customHeight="1" thickTop="1" x14ac:dyDescent="0.2">
      <c r="A5" s="27" t="s">
        <v>29</v>
      </c>
      <c r="C5" s="28">
        <v>-9.5</v>
      </c>
      <c r="D5" s="21" t="s">
        <v>30</v>
      </c>
    </row>
    <row r="6" spans="1:6" s="21" customFormat="1" ht="12.95" customHeight="1" x14ac:dyDescent="0.2">
      <c r="A6" s="24" t="s">
        <v>0</v>
      </c>
    </row>
    <row r="7" spans="1:6" s="21" customFormat="1" ht="12.95" customHeight="1" x14ac:dyDescent="0.2">
      <c r="A7" s="21" t="s">
        <v>1</v>
      </c>
      <c r="C7" s="21">
        <f>+C4</f>
        <v>53542.347999999998</v>
      </c>
    </row>
    <row r="8" spans="1:6" s="21" customFormat="1" ht="12.95" customHeight="1" x14ac:dyDescent="0.2">
      <c r="A8" s="21" t="s">
        <v>2</v>
      </c>
      <c r="C8" s="21">
        <f>+D4</f>
        <v>1.8196976</v>
      </c>
    </row>
    <row r="9" spans="1:6" s="21" customFormat="1" ht="12.95" customHeight="1" x14ac:dyDescent="0.2">
      <c r="A9" s="29" t="s">
        <v>34</v>
      </c>
      <c r="B9" s="30">
        <v>21</v>
      </c>
      <c r="C9" s="31" t="str">
        <f>"F"&amp;B9</f>
        <v>F21</v>
      </c>
      <c r="D9" s="32" t="str">
        <f>"G"&amp;B9</f>
        <v>G21</v>
      </c>
    </row>
    <row r="10" spans="1:6" s="21" customFormat="1" ht="12.95" customHeight="1" thickBot="1" x14ac:dyDescent="0.25">
      <c r="C10" s="33" t="s">
        <v>18</v>
      </c>
      <c r="D10" s="33" t="s">
        <v>19</v>
      </c>
    </row>
    <row r="11" spans="1:6" s="21" customFormat="1" ht="12.95" customHeight="1" x14ac:dyDescent="0.2">
      <c r="A11" s="21" t="s">
        <v>14</v>
      </c>
      <c r="C11" s="32">
        <f ca="1">INTERCEPT(INDIRECT($D$9):G991,INDIRECT($C$9):F991)</f>
        <v>-8.5684156878436946E-3</v>
      </c>
      <c r="D11" s="23"/>
    </row>
    <row r="12" spans="1:6" s="21" customFormat="1" ht="12.95" customHeight="1" x14ac:dyDescent="0.2">
      <c r="A12" s="21" t="s">
        <v>15</v>
      </c>
      <c r="C12" s="32">
        <f ca="1">SLOPE(INDIRECT($D$9):G991,INDIRECT($C$9):F991)</f>
        <v>9.7708915537187804E-6</v>
      </c>
      <c r="D12" s="23"/>
    </row>
    <row r="13" spans="1:6" s="21" customFormat="1" ht="12.95" customHeight="1" x14ac:dyDescent="0.2">
      <c r="A13" s="21" t="s">
        <v>17</v>
      </c>
      <c r="C13" s="23" t="s">
        <v>12</v>
      </c>
    </row>
    <row r="14" spans="1:6" s="21" customFormat="1" ht="12.95" customHeight="1" x14ac:dyDescent="0.2"/>
    <row r="15" spans="1:6" s="21" customFormat="1" ht="12.95" customHeight="1" x14ac:dyDescent="0.2">
      <c r="A15" s="34" t="s">
        <v>16</v>
      </c>
      <c r="C15" s="35">
        <f ca="1">(C7+C11)+(C8+C12)*INT(MAX(F21:F3532))</f>
        <v>56106.307117170509</v>
      </c>
      <c r="E15" s="36" t="s">
        <v>42</v>
      </c>
      <c r="F15" s="28">
        <v>1</v>
      </c>
    </row>
    <row r="16" spans="1:6" s="21" customFormat="1" ht="12.95" customHeight="1" x14ac:dyDescent="0.2">
      <c r="A16" s="24" t="s">
        <v>3</v>
      </c>
      <c r="C16" s="37">
        <f ca="1">+C8+C12</f>
        <v>1.8197073708915537</v>
      </c>
      <c r="E16" s="36" t="s">
        <v>31</v>
      </c>
      <c r="F16" s="38">
        <f ca="1">NOW()+15018.5+$C$5/24</f>
        <v>60365.834260300922</v>
      </c>
    </row>
    <row r="17" spans="1:21" s="21" customFormat="1" ht="12.95" customHeight="1" thickBot="1" x14ac:dyDescent="0.25">
      <c r="A17" s="36" t="s">
        <v>28</v>
      </c>
      <c r="C17" s="21">
        <f>COUNT(C21:C2190)</f>
        <v>9</v>
      </c>
      <c r="E17" s="36" t="s">
        <v>43</v>
      </c>
      <c r="F17" s="38">
        <f ca="1">ROUND(2*(F16-$C$7)/$C$8,0)/2+F15</f>
        <v>3751</v>
      </c>
    </row>
    <row r="18" spans="1:21" s="21" customFormat="1" ht="12.95" customHeight="1" thickTop="1" thickBot="1" x14ac:dyDescent="0.25">
      <c r="A18" s="24" t="s">
        <v>4</v>
      </c>
      <c r="C18" s="39">
        <f ca="1">+C15</f>
        <v>56106.307117170509</v>
      </c>
      <c r="D18" s="40">
        <f ca="1">+C16</f>
        <v>1.8197073708915537</v>
      </c>
      <c r="E18" s="36" t="s">
        <v>32</v>
      </c>
      <c r="F18" s="32">
        <f ca="1">ROUND(2*(F16-$C$15)/$C$16,0)/2+F15</f>
        <v>2342</v>
      </c>
    </row>
    <row r="19" spans="1:21" s="21" customFormat="1" ht="12.95" customHeight="1" thickTop="1" x14ac:dyDescent="0.2">
      <c r="E19" s="36" t="s">
        <v>33</v>
      </c>
      <c r="F19" s="41">
        <f ca="1">+$C$15+$C$16*F18-15018.5-$C$5/24</f>
        <v>45349.957613131861</v>
      </c>
    </row>
    <row r="20" spans="1:21" s="21" customFormat="1" ht="12.95" customHeight="1" thickBot="1" x14ac:dyDescent="0.25">
      <c r="A20" s="33" t="s">
        <v>5</v>
      </c>
      <c r="B20" s="33" t="s">
        <v>6</v>
      </c>
      <c r="C20" s="33" t="s">
        <v>7</v>
      </c>
      <c r="D20" s="33" t="s">
        <v>11</v>
      </c>
      <c r="E20" s="33" t="s">
        <v>8</v>
      </c>
      <c r="F20" s="33" t="s">
        <v>9</v>
      </c>
      <c r="G20" s="33" t="s">
        <v>10</v>
      </c>
      <c r="H20" s="42" t="s">
        <v>27</v>
      </c>
      <c r="I20" s="42" t="s">
        <v>86</v>
      </c>
      <c r="J20" s="42" t="s">
        <v>49</v>
      </c>
      <c r="K20" s="42" t="s">
        <v>23</v>
      </c>
      <c r="L20" s="42" t="s">
        <v>24</v>
      </c>
      <c r="M20" s="42" t="s">
        <v>25</v>
      </c>
      <c r="N20" s="42" t="s">
        <v>26</v>
      </c>
      <c r="O20" s="42" t="s">
        <v>21</v>
      </c>
      <c r="P20" s="43" t="s">
        <v>20</v>
      </c>
      <c r="Q20" s="33" t="s">
        <v>13</v>
      </c>
      <c r="U20" s="44" t="s">
        <v>84</v>
      </c>
    </row>
    <row r="21" spans="1:21" s="21" customFormat="1" ht="12.95" customHeight="1" x14ac:dyDescent="0.2">
      <c r="A21" s="45" t="s">
        <v>44</v>
      </c>
      <c r="B21" s="46" t="s">
        <v>38</v>
      </c>
      <c r="C21" s="47">
        <v>49098.608999999997</v>
      </c>
      <c r="D21" s="47">
        <v>0.01</v>
      </c>
      <c r="E21" s="21">
        <f t="shared" ref="E21:E29" si="0">+(C21-C$7)/C$8</f>
        <v>-2442.0205862776329</v>
      </c>
      <c r="F21" s="21">
        <f t="shared" ref="F21:F29" si="1">ROUND(2*E21,0)/2</f>
        <v>-2442</v>
      </c>
      <c r="G21" s="21">
        <f>+C21-(C$7+F21*C$8)</f>
        <v>-3.7460799998370931E-2</v>
      </c>
      <c r="I21" s="21">
        <f>+G21</f>
        <v>-3.7460799998370931E-2</v>
      </c>
      <c r="O21" s="21">
        <f t="shared" ref="O21:O29" ca="1" si="2">+C$11+C$12*$F21</f>
        <v>-3.2428932862024959E-2</v>
      </c>
      <c r="Q21" s="48">
        <f t="shared" ref="Q21:Q29" si="3">+C21-15018.5</f>
        <v>34080.108999999997</v>
      </c>
    </row>
    <row r="22" spans="1:21" s="21" customFormat="1" ht="12.95" customHeight="1" x14ac:dyDescent="0.2">
      <c r="A22" s="45" t="s">
        <v>44</v>
      </c>
      <c r="B22" s="46" t="s">
        <v>38</v>
      </c>
      <c r="C22" s="47">
        <v>49888.387000000002</v>
      </c>
      <c r="D22" s="47">
        <v>0.01</v>
      </c>
      <c r="E22" s="21">
        <f t="shared" si="0"/>
        <v>-2008.0045167944363</v>
      </c>
      <c r="F22" s="21">
        <f t="shared" si="1"/>
        <v>-2008</v>
      </c>
      <c r="G22" s="21">
        <f>+C22-(C$7+F22*C$8)</f>
        <v>-8.21919999725651E-3</v>
      </c>
      <c r="I22" s="21">
        <f>+G22</f>
        <v>-8.21919999725651E-3</v>
      </c>
      <c r="O22" s="21">
        <f t="shared" ca="1" si="2"/>
        <v>-2.8188365927711005E-2</v>
      </c>
      <c r="Q22" s="48">
        <f t="shared" si="3"/>
        <v>34869.887000000002</v>
      </c>
    </row>
    <row r="23" spans="1:21" s="21" customFormat="1" ht="12.95" customHeight="1" x14ac:dyDescent="0.2">
      <c r="A23" s="45" t="s">
        <v>44</v>
      </c>
      <c r="B23" s="46" t="s">
        <v>38</v>
      </c>
      <c r="C23" s="47">
        <v>50281.404000000002</v>
      </c>
      <c r="D23" s="47">
        <v>0.01</v>
      </c>
      <c r="E23" s="21">
        <f t="shared" si="0"/>
        <v>-1792.0252244109108</v>
      </c>
      <c r="F23" s="21">
        <f t="shared" si="1"/>
        <v>-1792</v>
      </c>
      <c r="G23" s="21">
        <f>+C23-(C$7+F23*C$8)</f>
        <v>-4.5900799996161368E-2</v>
      </c>
      <c r="I23" s="21">
        <f>+G23</f>
        <v>-4.5900799996161368E-2</v>
      </c>
      <c r="O23" s="21">
        <f t="shared" ca="1" si="2"/>
        <v>-2.6077853352107751E-2</v>
      </c>
      <c r="Q23" s="48">
        <f t="shared" si="3"/>
        <v>35262.904000000002</v>
      </c>
    </row>
    <row r="24" spans="1:21" s="21" customFormat="1" ht="12.95" customHeight="1" x14ac:dyDescent="0.2">
      <c r="A24" s="49" t="s">
        <v>64</v>
      </c>
      <c r="B24" s="50" t="s">
        <v>38</v>
      </c>
      <c r="C24" s="51">
        <v>51722.565999999999</v>
      </c>
      <c r="D24" s="52"/>
      <c r="E24" s="21">
        <f t="shared" si="0"/>
        <v>-1000.04638133281</v>
      </c>
      <c r="F24" s="21">
        <f t="shared" si="1"/>
        <v>-1000</v>
      </c>
      <c r="O24" s="21">
        <f t="shared" ca="1" si="2"/>
        <v>-1.8339307241562477E-2</v>
      </c>
      <c r="Q24" s="48">
        <f t="shared" si="3"/>
        <v>36704.065999999999</v>
      </c>
      <c r="U24" s="21">
        <f>+C24-(C$7+F24*C$8)</f>
        <v>-8.4399999999732245E-2</v>
      </c>
    </row>
    <row r="25" spans="1:21" s="21" customFormat="1" ht="12.95" customHeight="1" x14ac:dyDescent="0.2">
      <c r="A25" s="45" t="s">
        <v>37</v>
      </c>
      <c r="B25" s="6" t="s">
        <v>38</v>
      </c>
      <c r="C25" s="7">
        <v>53542.347999999998</v>
      </c>
      <c r="D25" s="7">
        <v>7.0000000000000001E-3</v>
      </c>
      <c r="E25" s="21">
        <f t="shared" si="0"/>
        <v>0</v>
      </c>
      <c r="F25" s="21">
        <f t="shared" si="1"/>
        <v>0</v>
      </c>
      <c r="G25" s="21">
        <f>+C25-(C$7+F25*C$8)</f>
        <v>0</v>
      </c>
      <c r="H25" s="21">
        <f>+G25</f>
        <v>0</v>
      </c>
      <c r="O25" s="21">
        <f t="shared" ca="1" si="2"/>
        <v>-8.5684156878436946E-3</v>
      </c>
      <c r="Q25" s="48">
        <f t="shared" si="3"/>
        <v>38523.847999999998</v>
      </c>
    </row>
    <row r="26" spans="1:21" s="21" customFormat="1" ht="12.95" customHeight="1" x14ac:dyDescent="0.2">
      <c r="A26" s="5" t="s">
        <v>40</v>
      </c>
      <c r="B26" s="6" t="s">
        <v>38</v>
      </c>
      <c r="C26" s="7">
        <v>53915.38</v>
      </c>
      <c r="D26" s="7">
        <v>2E-3</v>
      </c>
      <c r="E26" s="21">
        <f t="shared" si="0"/>
        <v>204.99669835251706</v>
      </c>
      <c r="F26" s="21">
        <f t="shared" si="1"/>
        <v>205</v>
      </c>
      <c r="G26" s="21">
        <f>+C26-(C$7+F26*C$8)</f>
        <v>-6.0080000039306469E-3</v>
      </c>
      <c r="J26" s="21">
        <f>+G26</f>
        <v>-6.0080000039306469E-3</v>
      </c>
      <c r="O26" s="21">
        <f t="shared" ca="1" si="2"/>
        <v>-6.5653829193313444E-3</v>
      </c>
      <c r="Q26" s="48">
        <f t="shared" si="3"/>
        <v>38896.879999999997</v>
      </c>
    </row>
    <row r="27" spans="1:21" s="21" customFormat="1" ht="12.95" customHeight="1" x14ac:dyDescent="0.2">
      <c r="A27" s="45" t="s">
        <v>39</v>
      </c>
      <c r="B27" s="6" t="s">
        <v>38</v>
      </c>
      <c r="C27" s="7">
        <v>54277.503000000026</v>
      </c>
      <c r="D27" s="7">
        <f>0.003</f>
        <v>3.0000000000000001E-3</v>
      </c>
      <c r="E27" s="21">
        <f t="shared" si="0"/>
        <v>403.99844457674061</v>
      </c>
      <c r="F27" s="21">
        <f t="shared" si="1"/>
        <v>404</v>
      </c>
      <c r="G27" s="21">
        <f>+C27-(C$7+F27*C$8)</f>
        <v>-2.8303999715717509E-3</v>
      </c>
      <c r="J27" s="21">
        <f>+G27</f>
        <v>-2.8303999715717509E-3</v>
      </c>
      <c r="O27" s="21">
        <f t="shared" ca="1" si="2"/>
        <v>-4.6209755001413071E-3</v>
      </c>
      <c r="Q27" s="48">
        <f t="shared" si="3"/>
        <v>39259.003000000026</v>
      </c>
    </row>
    <row r="28" spans="1:21" s="21" customFormat="1" ht="12.95" customHeight="1" x14ac:dyDescent="0.2">
      <c r="A28" s="45" t="s">
        <v>85</v>
      </c>
      <c r="B28" s="46" t="s">
        <v>38</v>
      </c>
      <c r="C28" s="47">
        <v>54994.466</v>
      </c>
      <c r="D28" s="47">
        <v>2E-3</v>
      </c>
      <c r="E28" s="21">
        <f t="shared" si="0"/>
        <v>797.99962367373689</v>
      </c>
      <c r="F28" s="21">
        <f t="shared" si="1"/>
        <v>798</v>
      </c>
      <c r="G28" s="21">
        <f>+C28-(C$7+F28*C$8)</f>
        <v>-6.8479999754345044E-4</v>
      </c>
      <c r="J28" s="21">
        <f>+G28</f>
        <v>-6.8479999754345044E-4</v>
      </c>
      <c r="O28" s="21">
        <f t="shared" ca="1" si="2"/>
        <v>-7.7124422797610753E-4</v>
      </c>
      <c r="Q28" s="48">
        <f t="shared" si="3"/>
        <v>39975.966</v>
      </c>
    </row>
    <row r="29" spans="1:21" s="21" customFormat="1" ht="12.95" customHeight="1" x14ac:dyDescent="0.2">
      <c r="A29" s="53" t="s">
        <v>45</v>
      </c>
      <c r="B29" s="54" t="s">
        <v>38</v>
      </c>
      <c r="C29" s="55">
        <v>56106.300999999999</v>
      </c>
      <c r="D29" s="53" t="s">
        <v>46</v>
      </c>
      <c r="E29" s="21">
        <f t="shared" si="0"/>
        <v>1408.9994953007583</v>
      </c>
      <c r="F29" s="21">
        <f t="shared" si="1"/>
        <v>1409</v>
      </c>
      <c r="G29" s="21">
        <f>+C29-(C$7+F29*C$8)</f>
        <v>-9.1840000095544383E-4</v>
      </c>
      <c r="J29" s="21">
        <f>+G29</f>
        <v>-9.1840000095544383E-4</v>
      </c>
      <c r="O29" s="21">
        <f t="shared" ca="1" si="2"/>
        <v>5.1987705113460663E-3</v>
      </c>
      <c r="Q29" s="48">
        <f t="shared" si="3"/>
        <v>41087.800999999999</v>
      </c>
    </row>
    <row r="30" spans="1:21" s="21" customFormat="1" ht="12.95" customHeight="1" x14ac:dyDescent="0.2">
      <c r="B30" s="23"/>
      <c r="C30" s="52"/>
      <c r="D30" s="52"/>
      <c r="Q30" s="48"/>
    </row>
    <row r="31" spans="1:21" s="21" customFormat="1" ht="12.95" customHeight="1" x14ac:dyDescent="0.2">
      <c r="C31" s="52"/>
      <c r="D31" s="52"/>
      <c r="Q31" s="48"/>
    </row>
    <row r="32" spans="1:21" s="21" customFormat="1" ht="12.95" customHeight="1" x14ac:dyDescent="0.2">
      <c r="C32" s="52"/>
      <c r="D32" s="52"/>
    </row>
    <row r="33" spans="3:4" s="21" customFormat="1" ht="12.95" customHeight="1" x14ac:dyDescent="0.2">
      <c r="C33" s="52"/>
      <c r="D33" s="52"/>
    </row>
    <row r="34" spans="3:4" s="21" customFormat="1" ht="12.95" customHeight="1" x14ac:dyDescent="0.2">
      <c r="C34" s="52"/>
      <c r="D34" s="52"/>
    </row>
    <row r="35" spans="3:4" s="21" customFormat="1" ht="12.95" customHeight="1" x14ac:dyDescent="0.2">
      <c r="C35" s="52"/>
      <c r="D35" s="52"/>
    </row>
    <row r="36" spans="3:4" s="21" customFormat="1" ht="12.95" customHeight="1" x14ac:dyDescent="0.2">
      <c r="C36" s="52"/>
      <c r="D36" s="52"/>
    </row>
    <row r="37" spans="3:4" s="21" customFormat="1" ht="12.95" customHeight="1" x14ac:dyDescent="0.2">
      <c r="C37" s="52"/>
      <c r="D37" s="52"/>
    </row>
    <row r="38" spans="3:4" s="21" customFormat="1" ht="12.95" customHeight="1" x14ac:dyDescent="0.2">
      <c r="C38" s="52"/>
      <c r="D38" s="52"/>
    </row>
    <row r="39" spans="3:4" s="21" customFormat="1" ht="12.95" customHeight="1" x14ac:dyDescent="0.2">
      <c r="C39" s="52"/>
      <c r="D39" s="52"/>
    </row>
    <row r="40" spans="3:4" x14ac:dyDescent="0.2">
      <c r="C40" s="3"/>
      <c r="D40" s="3"/>
    </row>
    <row r="41" spans="3:4" x14ac:dyDescent="0.2">
      <c r="C41" s="3"/>
      <c r="D41" s="3"/>
    </row>
    <row r="42" spans="3:4" x14ac:dyDescent="0.2">
      <c r="C42" s="3"/>
      <c r="D42" s="3"/>
    </row>
    <row r="43" spans="3:4" x14ac:dyDescent="0.2">
      <c r="C43" s="3"/>
      <c r="D43" s="3"/>
    </row>
    <row r="44" spans="3:4" x14ac:dyDescent="0.2">
      <c r="C44" s="3"/>
      <c r="D44" s="3"/>
    </row>
    <row r="45" spans="3:4" x14ac:dyDescent="0.2">
      <c r="C45" s="3"/>
      <c r="D45" s="3"/>
    </row>
    <row r="46" spans="3:4" x14ac:dyDescent="0.2">
      <c r="C46" s="3"/>
      <c r="D46" s="3"/>
    </row>
    <row r="47" spans="3:4" x14ac:dyDescent="0.2">
      <c r="C47" s="3"/>
      <c r="D47" s="3"/>
    </row>
    <row r="48" spans="3:4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7"/>
  <sheetViews>
    <sheetView workbookViewId="0">
      <selection activeCell="A15" sqref="A15:C16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47</v>
      </c>
      <c r="I1" s="9" t="s">
        <v>48</v>
      </c>
      <c r="J1" s="10" t="s">
        <v>49</v>
      </c>
    </row>
    <row r="2" spans="1:16" x14ac:dyDescent="0.2">
      <c r="I2" s="11" t="s">
        <v>50</v>
      </c>
      <c r="J2" s="12" t="s">
        <v>51</v>
      </c>
    </row>
    <row r="3" spans="1:16" x14ac:dyDescent="0.2">
      <c r="A3" s="13" t="s">
        <v>52</v>
      </c>
      <c r="I3" s="11" t="s">
        <v>53</v>
      </c>
      <c r="J3" s="12" t="s">
        <v>54</v>
      </c>
    </row>
    <row r="4" spans="1:16" x14ac:dyDescent="0.2">
      <c r="I4" s="11" t="s">
        <v>55</v>
      </c>
      <c r="J4" s="12" t="s">
        <v>54</v>
      </c>
    </row>
    <row r="5" spans="1:16" ht="13.5" thickBot="1" x14ac:dyDescent="0.25">
      <c r="I5" s="14" t="s">
        <v>56</v>
      </c>
      <c r="J5" s="15" t="s">
        <v>57</v>
      </c>
    </row>
    <row r="11" spans="1:16" ht="13.5" thickBot="1" x14ac:dyDescent="0.25"/>
    <row r="12" spans="1:16" ht="12.75" customHeight="1" thickBot="1" x14ac:dyDescent="0.25">
      <c r="A12" s="3" t="str">
        <f>P12</f>
        <v>IBVS 5713 </v>
      </c>
      <c r="B12" s="2" t="str">
        <f>IF(H12=INT(H12),"I","II")</f>
        <v>I</v>
      </c>
      <c r="C12" s="3">
        <f>1*G12</f>
        <v>53542.347999999998</v>
      </c>
      <c r="D12" s="4" t="str">
        <f>VLOOKUP(F12,I$1:J$5,2,FALSE)</f>
        <v>vis</v>
      </c>
      <c r="E12" s="16">
        <f>VLOOKUP(C12,Active!C$21:E$972,3,FALSE)</f>
        <v>0</v>
      </c>
      <c r="F12" s="2" t="s">
        <v>56</v>
      </c>
      <c r="G12" s="4" t="str">
        <f>MID(I12,3,LEN(I12)-3)</f>
        <v>53542.348</v>
      </c>
      <c r="H12" s="3">
        <f>1*K12</f>
        <v>572</v>
      </c>
      <c r="I12" s="17" t="s">
        <v>65</v>
      </c>
      <c r="J12" s="18" t="s">
        <v>66</v>
      </c>
      <c r="K12" s="17">
        <v>572</v>
      </c>
      <c r="L12" s="17" t="s">
        <v>67</v>
      </c>
      <c r="M12" s="18" t="s">
        <v>61</v>
      </c>
      <c r="N12" s="18" t="s">
        <v>62</v>
      </c>
      <c r="O12" s="19" t="s">
        <v>63</v>
      </c>
      <c r="P12" s="20" t="s">
        <v>68</v>
      </c>
    </row>
    <row r="13" spans="1:16" ht="12.75" customHeight="1" thickBot="1" x14ac:dyDescent="0.25">
      <c r="A13" s="3" t="str">
        <f>P13</f>
        <v>OEJV 0048 </v>
      </c>
      <c r="B13" s="2" t="str">
        <f>IF(H13=INT(H13),"I","II")</f>
        <v>I</v>
      </c>
      <c r="C13" s="3">
        <f>1*G13</f>
        <v>53915.38</v>
      </c>
      <c r="D13" s="4" t="str">
        <f>VLOOKUP(F13,I$1:J$5,2,FALSE)</f>
        <v>vis</v>
      </c>
      <c r="E13" s="16">
        <f>VLOOKUP(C13,Active!C$21:E$972,3,FALSE)</f>
        <v>204.99669835251706</v>
      </c>
      <c r="F13" s="2" t="s">
        <v>56</v>
      </c>
      <c r="G13" s="4" t="str">
        <f>MID(I13,3,LEN(I13)-3)</f>
        <v>53915.380</v>
      </c>
      <c r="H13" s="3">
        <f>1*K13</f>
        <v>777</v>
      </c>
      <c r="I13" s="17" t="s">
        <v>69</v>
      </c>
      <c r="J13" s="18" t="s">
        <v>70</v>
      </c>
      <c r="K13" s="17">
        <v>777</v>
      </c>
      <c r="L13" s="17" t="s">
        <v>71</v>
      </c>
      <c r="M13" s="18" t="s">
        <v>72</v>
      </c>
      <c r="N13" s="18" t="s">
        <v>73</v>
      </c>
      <c r="O13" s="19" t="s">
        <v>63</v>
      </c>
      <c r="P13" s="20" t="s">
        <v>74</v>
      </c>
    </row>
    <row r="14" spans="1:16" ht="12.75" customHeight="1" thickBot="1" x14ac:dyDescent="0.25">
      <c r="A14" s="3" t="str">
        <f>P14</f>
        <v>OEJV 0155 </v>
      </c>
      <c r="B14" s="2" t="str">
        <f>IF(H14=INT(H14),"I","II")</f>
        <v>I</v>
      </c>
      <c r="C14" s="3">
        <f>1*G14</f>
        <v>56106.300999999999</v>
      </c>
      <c r="D14" s="4" t="str">
        <f>VLOOKUP(F14,I$1:J$5,2,FALSE)</f>
        <v>vis</v>
      </c>
      <c r="E14" s="16">
        <f>VLOOKUP(C14,Active!C$21:E$972,3,FALSE)</f>
        <v>1408.9994953007583</v>
      </c>
      <c r="F14" s="2" t="s">
        <v>56</v>
      </c>
      <c r="G14" s="4" t="str">
        <f>MID(I14,3,LEN(I14)-3)</f>
        <v>56106.3010</v>
      </c>
      <c r="H14" s="3">
        <f>1*K14</f>
        <v>1981</v>
      </c>
      <c r="I14" s="17" t="s">
        <v>79</v>
      </c>
      <c r="J14" s="18" t="s">
        <v>80</v>
      </c>
      <c r="K14" s="17">
        <v>1981</v>
      </c>
      <c r="L14" s="17" t="s">
        <v>81</v>
      </c>
      <c r="M14" s="18" t="s">
        <v>72</v>
      </c>
      <c r="N14" s="18" t="s">
        <v>82</v>
      </c>
      <c r="O14" s="19" t="s">
        <v>63</v>
      </c>
      <c r="P14" s="20" t="s">
        <v>83</v>
      </c>
    </row>
    <row r="15" spans="1:16" ht="12.75" customHeight="1" thickBot="1" x14ac:dyDescent="0.25">
      <c r="A15" s="3" t="str">
        <f>P15</f>
        <v>OEJV 0073 </v>
      </c>
      <c r="B15" s="2" t="str">
        <f>IF(H15=INT(H15),"I","II")</f>
        <v>I</v>
      </c>
      <c r="C15" s="3">
        <f>1*G15</f>
        <v>54277.502999999997</v>
      </c>
      <c r="D15" s="4" t="str">
        <f>VLOOKUP(F15,I$1:J$5,2,FALSE)</f>
        <v>vis</v>
      </c>
      <c r="E15" s="16" t="e">
        <f>VLOOKUP(C15,Active!C$21:E$972,3,FALSE)</f>
        <v>#N/A</v>
      </c>
      <c r="F15" s="2" t="s">
        <v>56</v>
      </c>
      <c r="G15" s="4" t="str">
        <f>MID(I15,3,LEN(I15)-3)</f>
        <v>54277.503</v>
      </c>
      <c r="H15" s="3">
        <f>1*K15</f>
        <v>976</v>
      </c>
      <c r="I15" s="17" t="s">
        <v>75</v>
      </c>
      <c r="J15" s="18" t="s">
        <v>76</v>
      </c>
      <c r="K15" s="17">
        <v>976</v>
      </c>
      <c r="L15" s="17" t="s">
        <v>77</v>
      </c>
      <c r="M15" s="18" t="s">
        <v>72</v>
      </c>
      <c r="N15" s="18" t="s">
        <v>73</v>
      </c>
      <c r="O15" s="19" t="s">
        <v>63</v>
      </c>
      <c r="P15" s="20" t="s">
        <v>78</v>
      </c>
    </row>
    <row r="16" spans="1:16" ht="12.75" customHeight="1" thickBot="1" x14ac:dyDescent="0.25">
      <c r="A16" s="3" t="str">
        <f>P16</f>
        <v> BBS 123 </v>
      </c>
      <c r="B16" s="2" t="str">
        <f>IF(H16=INT(H16),"I","II")</f>
        <v>I</v>
      </c>
      <c r="C16" s="3">
        <f>1*G16</f>
        <v>51722.565999999999</v>
      </c>
      <c r="D16" s="4" t="str">
        <f>VLOOKUP(F16,I$1:J$5,2,FALSE)</f>
        <v>vis</v>
      </c>
      <c r="E16" s="16">
        <f>VLOOKUP(C16,Active!C$21:E$972,3,FALSE)</f>
        <v>-1000.04638133281</v>
      </c>
      <c r="F16" s="2" t="s">
        <v>56</v>
      </c>
      <c r="G16" s="4" t="str">
        <f>MID(I16,3,LEN(I16)-3)</f>
        <v>51722.566</v>
      </c>
      <c r="H16" s="3">
        <f>1*K16</f>
        <v>-428</v>
      </c>
      <c r="I16" s="17" t="s">
        <v>58</v>
      </c>
      <c r="J16" s="18" t="s">
        <v>59</v>
      </c>
      <c r="K16" s="17">
        <v>-428</v>
      </c>
      <c r="L16" s="17" t="s">
        <v>60</v>
      </c>
      <c r="M16" s="18" t="s">
        <v>61</v>
      </c>
      <c r="N16" s="18" t="s">
        <v>62</v>
      </c>
      <c r="O16" s="19" t="s">
        <v>63</v>
      </c>
      <c r="P16" s="19" t="s">
        <v>64</v>
      </c>
    </row>
    <row r="17" spans="2:6" x14ac:dyDescent="0.2">
      <c r="B17" s="2"/>
      <c r="E17" s="16"/>
      <c r="F17" s="2"/>
    </row>
    <row r="18" spans="2:6" x14ac:dyDescent="0.2">
      <c r="B18" s="2"/>
      <c r="E18" s="16"/>
      <c r="F18" s="2"/>
    </row>
    <row r="19" spans="2:6" x14ac:dyDescent="0.2">
      <c r="B19" s="2"/>
      <c r="E19" s="16"/>
      <c r="F19" s="2"/>
    </row>
    <row r="20" spans="2:6" x14ac:dyDescent="0.2">
      <c r="B20" s="2"/>
      <c r="E20" s="16"/>
      <c r="F20" s="2"/>
    </row>
    <row r="21" spans="2:6" x14ac:dyDescent="0.2">
      <c r="B21" s="2"/>
      <c r="E21" s="16"/>
      <c r="F21" s="2"/>
    </row>
    <row r="22" spans="2:6" x14ac:dyDescent="0.2">
      <c r="B22" s="2"/>
      <c r="E22" s="16"/>
      <c r="F22" s="2"/>
    </row>
    <row r="23" spans="2:6" x14ac:dyDescent="0.2">
      <c r="B23" s="2"/>
      <c r="E23" s="16"/>
      <c r="F23" s="2"/>
    </row>
    <row r="24" spans="2:6" x14ac:dyDescent="0.2">
      <c r="B24" s="2"/>
      <c r="E24" s="16"/>
      <c r="F24" s="2"/>
    </row>
    <row r="25" spans="2:6" x14ac:dyDescent="0.2">
      <c r="B25" s="2"/>
      <c r="E25" s="16"/>
      <c r="F25" s="2"/>
    </row>
    <row r="26" spans="2:6" x14ac:dyDescent="0.2">
      <c r="B26" s="2"/>
      <c r="E26" s="16"/>
      <c r="F26" s="2"/>
    </row>
    <row r="27" spans="2:6" x14ac:dyDescent="0.2">
      <c r="B27" s="2"/>
      <c r="E27" s="16"/>
      <c r="F27" s="2"/>
    </row>
    <row r="28" spans="2:6" x14ac:dyDescent="0.2">
      <c r="B28" s="2"/>
      <c r="E28" s="16"/>
      <c r="F28" s="2"/>
    </row>
    <row r="29" spans="2:6" x14ac:dyDescent="0.2">
      <c r="B29" s="2"/>
      <c r="E29" s="16"/>
      <c r="F29" s="2"/>
    </row>
    <row r="30" spans="2:6" x14ac:dyDescent="0.2">
      <c r="B30" s="2"/>
      <c r="E30" s="16"/>
      <c r="F30" s="2"/>
    </row>
    <row r="31" spans="2:6" x14ac:dyDescent="0.2">
      <c r="B31" s="2"/>
      <c r="E31" s="16"/>
      <c r="F31" s="2"/>
    </row>
    <row r="32" spans="2:6" x14ac:dyDescent="0.2">
      <c r="B32" s="2"/>
      <c r="E32" s="16"/>
      <c r="F32" s="2"/>
    </row>
    <row r="33" spans="2:6" x14ac:dyDescent="0.2">
      <c r="B33" s="2"/>
      <c r="E33" s="16"/>
      <c r="F33" s="2"/>
    </row>
    <row r="34" spans="2:6" x14ac:dyDescent="0.2">
      <c r="B34" s="2"/>
      <c r="E34" s="16"/>
      <c r="F34" s="2"/>
    </row>
    <row r="35" spans="2:6" x14ac:dyDescent="0.2">
      <c r="B35" s="2"/>
      <c r="E35" s="16"/>
      <c r="F35" s="2"/>
    </row>
    <row r="36" spans="2:6" x14ac:dyDescent="0.2">
      <c r="B36" s="2"/>
      <c r="E36" s="16"/>
      <c r="F36" s="2"/>
    </row>
    <row r="37" spans="2:6" x14ac:dyDescent="0.2">
      <c r="B37" s="2"/>
      <c r="E37" s="16"/>
      <c r="F37" s="2"/>
    </row>
    <row r="38" spans="2:6" x14ac:dyDescent="0.2">
      <c r="B38" s="2"/>
      <c r="E38" s="16"/>
      <c r="F38" s="2"/>
    </row>
    <row r="39" spans="2:6" x14ac:dyDescent="0.2">
      <c r="B39" s="2"/>
      <c r="E39" s="16"/>
      <c r="F39" s="2"/>
    </row>
    <row r="40" spans="2:6" x14ac:dyDescent="0.2">
      <c r="B40" s="2"/>
      <c r="E40" s="16"/>
      <c r="F40" s="2"/>
    </row>
    <row r="41" spans="2:6" x14ac:dyDescent="0.2">
      <c r="B41" s="2"/>
      <c r="E41" s="16"/>
      <c r="F41" s="2"/>
    </row>
    <row r="42" spans="2:6" x14ac:dyDescent="0.2">
      <c r="B42" s="2"/>
      <c r="E42" s="16"/>
      <c r="F42" s="2"/>
    </row>
    <row r="43" spans="2:6" x14ac:dyDescent="0.2">
      <c r="B43" s="2"/>
      <c r="E43" s="16"/>
      <c r="F43" s="2"/>
    </row>
    <row r="44" spans="2:6" x14ac:dyDescent="0.2">
      <c r="B44" s="2"/>
      <c r="E44" s="16"/>
      <c r="F44" s="2"/>
    </row>
    <row r="45" spans="2:6" x14ac:dyDescent="0.2">
      <c r="B45" s="2"/>
      <c r="E45" s="16"/>
      <c r="F45" s="2"/>
    </row>
    <row r="46" spans="2:6" x14ac:dyDescent="0.2">
      <c r="B46" s="2"/>
      <c r="E46" s="16"/>
      <c r="F46" s="2"/>
    </row>
    <row r="47" spans="2:6" x14ac:dyDescent="0.2">
      <c r="B47" s="2"/>
      <c r="E47" s="16"/>
      <c r="F47" s="2"/>
    </row>
    <row r="48" spans="2:6" x14ac:dyDescent="0.2">
      <c r="B48" s="2"/>
      <c r="E48" s="16"/>
      <c r="F48" s="2"/>
    </row>
    <row r="49" spans="2:6" x14ac:dyDescent="0.2">
      <c r="B49" s="2"/>
      <c r="E49" s="16"/>
      <c r="F49" s="2"/>
    </row>
    <row r="50" spans="2:6" x14ac:dyDescent="0.2">
      <c r="B50" s="2"/>
      <c r="E50" s="16"/>
      <c r="F50" s="2"/>
    </row>
    <row r="51" spans="2:6" x14ac:dyDescent="0.2">
      <c r="B51" s="2"/>
      <c r="E51" s="16"/>
      <c r="F51" s="2"/>
    </row>
    <row r="52" spans="2:6" x14ac:dyDescent="0.2">
      <c r="B52" s="2"/>
      <c r="E52" s="16"/>
      <c r="F52" s="2"/>
    </row>
    <row r="53" spans="2:6" x14ac:dyDescent="0.2">
      <c r="B53" s="2"/>
      <c r="E53" s="16"/>
      <c r="F53" s="2"/>
    </row>
    <row r="54" spans="2:6" x14ac:dyDescent="0.2">
      <c r="B54" s="2"/>
      <c r="E54" s="16"/>
      <c r="F54" s="2"/>
    </row>
    <row r="55" spans="2:6" x14ac:dyDescent="0.2">
      <c r="B55" s="2"/>
      <c r="E55" s="16"/>
      <c r="F55" s="2"/>
    </row>
    <row r="56" spans="2:6" x14ac:dyDescent="0.2">
      <c r="B56" s="2"/>
      <c r="E56" s="16"/>
      <c r="F56" s="2"/>
    </row>
    <row r="57" spans="2:6" x14ac:dyDescent="0.2">
      <c r="B57" s="2"/>
      <c r="E57" s="16"/>
      <c r="F57" s="2"/>
    </row>
    <row r="58" spans="2:6" x14ac:dyDescent="0.2">
      <c r="B58" s="2"/>
      <c r="E58" s="16"/>
      <c r="F58" s="2"/>
    </row>
    <row r="59" spans="2:6" x14ac:dyDescent="0.2">
      <c r="B59" s="2"/>
      <c r="E59" s="16"/>
      <c r="F59" s="2"/>
    </row>
    <row r="60" spans="2:6" x14ac:dyDescent="0.2">
      <c r="B60" s="2"/>
      <c r="E60" s="16"/>
      <c r="F60" s="2"/>
    </row>
    <row r="61" spans="2:6" x14ac:dyDescent="0.2">
      <c r="B61" s="2"/>
      <c r="E61" s="16"/>
      <c r="F61" s="2"/>
    </row>
    <row r="62" spans="2:6" x14ac:dyDescent="0.2">
      <c r="B62" s="2"/>
      <c r="E62" s="16"/>
      <c r="F62" s="2"/>
    </row>
    <row r="63" spans="2:6" x14ac:dyDescent="0.2">
      <c r="B63" s="2"/>
      <c r="E63" s="16"/>
      <c r="F63" s="2"/>
    </row>
    <row r="64" spans="2:6" x14ac:dyDescent="0.2">
      <c r="B64" s="2"/>
      <c r="E64" s="16"/>
      <c r="F64" s="2"/>
    </row>
    <row r="65" spans="2:6" x14ac:dyDescent="0.2">
      <c r="B65" s="2"/>
      <c r="E65" s="16"/>
      <c r="F65" s="2"/>
    </row>
    <row r="66" spans="2:6" x14ac:dyDescent="0.2">
      <c r="B66" s="2"/>
      <c r="E66" s="16"/>
      <c r="F66" s="2"/>
    </row>
    <row r="67" spans="2:6" x14ac:dyDescent="0.2">
      <c r="B67" s="2"/>
      <c r="E67" s="16"/>
      <c r="F67" s="2"/>
    </row>
    <row r="68" spans="2:6" x14ac:dyDescent="0.2">
      <c r="B68" s="2"/>
      <c r="E68" s="16"/>
      <c r="F68" s="2"/>
    </row>
    <row r="69" spans="2:6" x14ac:dyDescent="0.2">
      <c r="B69" s="2"/>
      <c r="E69" s="16"/>
      <c r="F69" s="2"/>
    </row>
    <row r="70" spans="2:6" x14ac:dyDescent="0.2">
      <c r="B70" s="2"/>
      <c r="E70" s="16"/>
      <c r="F70" s="2"/>
    </row>
    <row r="71" spans="2:6" x14ac:dyDescent="0.2">
      <c r="B71" s="2"/>
      <c r="E71" s="16"/>
      <c r="F71" s="2"/>
    </row>
    <row r="72" spans="2:6" x14ac:dyDescent="0.2">
      <c r="B72" s="2"/>
      <c r="E72" s="16"/>
      <c r="F72" s="2"/>
    </row>
    <row r="73" spans="2:6" x14ac:dyDescent="0.2">
      <c r="B73" s="2"/>
      <c r="E73" s="16"/>
      <c r="F73" s="2"/>
    </row>
    <row r="74" spans="2:6" x14ac:dyDescent="0.2">
      <c r="B74" s="2"/>
      <c r="E74" s="16"/>
      <c r="F74" s="2"/>
    </row>
    <row r="75" spans="2:6" x14ac:dyDescent="0.2">
      <c r="B75" s="2"/>
      <c r="E75" s="16"/>
      <c r="F75" s="2"/>
    </row>
    <row r="76" spans="2:6" x14ac:dyDescent="0.2">
      <c r="B76" s="2"/>
      <c r="E76" s="16"/>
      <c r="F76" s="2"/>
    </row>
    <row r="77" spans="2:6" x14ac:dyDescent="0.2">
      <c r="B77" s="2"/>
      <c r="E77" s="16"/>
      <c r="F77" s="2"/>
    </row>
    <row r="78" spans="2:6" x14ac:dyDescent="0.2">
      <c r="B78" s="2"/>
      <c r="E78" s="16"/>
      <c r="F78" s="2"/>
    </row>
    <row r="79" spans="2:6" x14ac:dyDescent="0.2">
      <c r="B79" s="2"/>
      <c r="E79" s="16"/>
      <c r="F79" s="2"/>
    </row>
    <row r="80" spans="2:6" x14ac:dyDescent="0.2">
      <c r="B80" s="2"/>
      <c r="E80" s="16"/>
      <c r="F80" s="2"/>
    </row>
    <row r="81" spans="2:6" x14ac:dyDescent="0.2">
      <c r="B81" s="2"/>
      <c r="E81" s="16"/>
      <c r="F81" s="2"/>
    </row>
    <row r="82" spans="2:6" x14ac:dyDescent="0.2">
      <c r="B82" s="2"/>
      <c r="E82" s="16"/>
      <c r="F82" s="2"/>
    </row>
    <row r="83" spans="2:6" x14ac:dyDescent="0.2">
      <c r="B83" s="2"/>
      <c r="E83" s="16"/>
      <c r="F83" s="2"/>
    </row>
    <row r="84" spans="2:6" x14ac:dyDescent="0.2">
      <c r="B84" s="2"/>
      <c r="E84" s="16"/>
      <c r="F84" s="2"/>
    </row>
    <row r="85" spans="2:6" x14ac:dyDescent="0.2">
      <c r="B85" s="2"/>
      <c r="E85" s="16"/>
      <c r="F85" s="2"/>
    </row>
    <row r="86" spans="2:6" x14ac:dyDescent="0.2">
      <c r="B86" s="2"/>
      <c r="E86" s="16"/>
      <c r="F86" s="2"/>
    </row>
    <row r="87" spans="2:6" x14ac:dyDescent="0.2">
      <c r="B87" s="2"/>
      <c r="E87" s="16"/>
      <c r="F87" s="2"/>
    </row>
    <row r="88" spans="2:6" x14ac:dyDescent="0.2">
      <c r="B88" s="2"/>
      <c r="E88" s="16"/>
      <c r="F88" s="2"/>
    </row>
    <row r="89" spans="2:6" x14ac:dyDescent="0.2">
      <c r="B89" s="2"/>
      <c r="E89" s="16"/>
      <c r="F89" s="2"/>
    </row>
    <row r="90" spans="2:6" x14ac:dyDescent="0.2">
      <c r="B90" s="2"/>
      <c r="E90" s="16"/>
      <c r="F90" s="2"/>
    </row>
    <row r="91" spans="2:6" x14ac:dyDescent="0.2">
      <c r="B91" s="2"/>
      <c r="E91" s="16"/>
      <c r="F91" s="2"/>
    </row>
    <row r="92" spans="2:6" x14ac:dyDescent="0.2">
      <c r="B92" s="2"/>
      <c r="E92" s="16"/>
      <c r="F92" s="2"/>
    </row>
    <row r="93" spans="2:6" x14ac:dyDescent="0.2">
      <c r="B93" s="2"/>
      <c r="E93" s="16"/>
      <c r="F93" s="2"/>
    </row>
    <row r="94" spans="2:6" x14ac:dyDescent="0.2">
      <c r="B94" s="2"/>
      <c r="E94" s="16"/>
      <c r="F94" s="2"/>
    </row>
    <row r="95" spans="2:6" x14ac:dyDescent="0.2">
      <c r="B95" s="2"/>
      <c r="E95" s="16"/>
      <c r="F95" s="2"/>
    </row>
    <row r="96" spans="2:6" x14ac:dyDescent="0.2">
      <c r="B96" s="2"/>
      <c r="E96" s="16"/>
      <c r="F96" s="2"/>
    </row>
    <row r="97" spans="2:6" x14ac:dyDescent="0.2">
      <c r="B97" s="2"/>
      <c r="E97" s="16"/>
      <c r="F97" s="2"/>
    </row>
    <row r="98" spans="2:6" x14ac:dyDescent="0.2">
      <c r="B98" s="2"/>
      <c r="E98" s="16"/>
      <c r="F98" s="2"/>
    </row>
    <row r="99" spans="2:6" x14ac:dyDescent="0.2">
      <c r="B99" s="2"/>
      <c r="E99" s="16"/>
      <c r="F99" s="2"/>
    </row>
    <row r="100" spans="2:6" x14ac:dyDescent="0.2">
      <c r="B100" s="2"/>
      <c r="E100" s="16"/>
      <c r="F100" s="2"/>
    </row>
    <row r="101" spans="2:6" x14ac:dyDescent="0.2">
      <c r="B101" s="2"/>
      <c r="E101" s="16"/>
      <c r="F101" s="2"/>
    </row>
    <row r="102" spans="2:6" x14ac:dyDescent="0.2">
      <c r="B102" s="2"/>
      <c r="E102" s="16"/>
      <c r="F102" s="2"/>
    </row>
    <row r="103" spans="2:6" x14ac:dyDescent="0.2">
      <c r="B103" s="2"/>
      <c r="E103" s="16"/>
      <c r="F103" s="2"/>
    </row>
    <row r="104" spans="2:6" x14ac:dyDescent="0.2">
      <c r="B104" s="2"/>
      <c r="E104" s="16"/>
      <c r="F104" s="2"/>
    </row>
    <row r="105" spans="2:6" x14ac:dyDescent="0.2">
      <c r="B105" s="2"/>
      <c r="E105" s="16"/>
      <c r="F105" s="2"/>
    </row>
    <row r="106" spans="2:6" x14ac:dyDescent="0.2">
      <c r="B106" s="2"/>
      <c r="E106" s="16"/>
      <c r="F106" s="2"/>
    </row>
    <row r="107" spans="2:6" x14ac:dyDescent="0.2">
      <c r="B107" s="2"/>
      <c r="E107" s="16"/>
      <c r="F107" s="2"/>
    </row>
    <row r="108" spans="2:6" x14ac:dyDescent="0.2">
      <c r="B108" s="2"/>
      <c r="E108" s="16"/>
      <c r="F108" s="2"/>
    </row>
    <row r="109" spans="2:6" x14ac:dyDescent="0.2">
      <c r="B109" s="2"/>
      <c r="E109" s="16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  <row r="858" spans="2:6" x14ac:dyDescent="0.2">
      <c r="B858" s="2"/>
      <c r="F858" s="2"/>
    </row>
    <row r="859" spans="2:6" x14ac:dyDescent="0.2">
      <c r="B859" s="2"/>
      <c r="F859" s="2"/>
    </row>
    <row r="860" spans="2:6" x14ac:dyDescent="0.2">
      <c r="B860" s="2"/>
      <c r="F860" s="2"/>
    </row>
    <row r="861" spans="2:6" x14ac:dyDescent="0.2">
      <c r="B861" s="2"/>
      <c r="F861" s="2"/>
    </row>
    <row r="862" spans="2:6" x14ac:dyDescent="0.2">
      <c r="B862" s="2"/>
      <c r="F862" s="2"/>
    </row>
    <row r="863" spans="2:6" x14ac:dyDescent="0.2">
      <c r="B863" s="2"/>
      <c r="F863" s="2"/>
    </row>
    <row r="864" spans="2:6" x14ac:dyDescent="0.2">
      <c r="B864" s="2"/>
      <c r="F864" s="2"/>
    </row>
    <row r="865" spans="2:6" x14ac:dyDescent="0.2">
      <c r="B865" s="2"/>
      <c r="F865" s="2"/>
    </row>
    <row r="866" spans="2:6" x14ac:dyDescent="0.2">
      <c r="B866" s="2"/>
      <c r="F866" s="2"/>
    </row>
    <row r="867" spans="2:6" x14ac:dyDescent="0.2">
      <c r="B867" s="2"/>
      <c r="F867" s="2"/>
    </row>
    <row r="868" spans="2:6" x14ac:dyDescent="0.2">
      <c r="B868" s="2"/>
      <c r="F868" s="2"/>
    </row>
    <row r="869" spans="2:6" x14ac:dyDescent="0.2">
      <c r="B869" s="2"/>
      <c r="F869" s="2"/>
    </row>
    <row r="870" spans="2:6" x14ac:dyDescent="0.2">
      <c r="B870" s="2"/>
      <c r="F870" s="2"/>
    </row>
    <row r="871" spans="2:6" x14ac:dyDescent="0.2">
      <c r="B871" s="2"/>
      <c r="F871" s="2"/>
    </row>
    <row r="872" spans="2:6" x14ac:dyDescent="0.2">
      <c r="B872" s="2"/>
      <c r="F872" s="2"/>
    </row>
    <row r="873" spans="2:6" x14ac:dyDescent="0.2">
      <c r="B873" s="2"/>
      <c r="F873" s="2"/>
    </row>
    <row r="874" spans="2:6" x14ac:dyDescent="0.2">
      <c r="B874" s="2"/>
      <c r="F874" s="2"/>
    </row>
    <row r="875" spans="2:6" x14ac:dyDescent="0.2">
      <c r="B875" s="2"/>
      <c r="F875" s="2"/>
    </row>
    <row r="876" spans="2:6" x14ac:dyDescent="0.2">
      <c r="B876" s="2"/>
      <c r="F876" s="2"/>
    </row>
    <row r="877" spans="2:6" x14ac:dyDescent="0.2">
      <c r="B877" s="2"/>
      <c r="F877" s="2"/>
    </row>
    <row r="878" spans="2:6" x14ac:dyDescent="0.2">
      <c r="B878" s="2"/>
      <c r="F878" s="2"/>
    </row>
    <row r="879" spans="2:6" x14ac:dyDescent="0.2">
      <c r="B879" s="2"/>
      <c r="F879" s="2"/>
    </row>
    <row r="880" spans="2:6" x14ac:dyDescent="0.2">
      <c r="B880" s="2"/>
      <c r="F880" s="2"/>
    </row>
    <row r="881" spans="2:6" x14ac:dyDescent="0.2">
      <c r="B881" s="2"/>
      <c r="F881" s="2"/>
    </row>
    <row r="882" spans="2:6" x14ac:dyDescent="0.2">
      <c r="B882" s="2"/>
      <c r="F882" s="2"/>
    </row>
    <row r="883" spans="2:6" x14ac:dyDescent="0.2">
      <c r="B883" s="2"/>
      <c r="F883" s="2"/>
    </row>
    <row r="884" spans="2:6" x14ac:dyDescent="0.2">
      <c r="B884" s="2"/>
      <c r="F884" s="2"/>
    </row>
    <row r="885" spans="2:6" x14ac:dyDescent="0.2">
      <c r="B885" s="2"/>
      <c r="F885" s="2"/>
    </row>
    <row r="886" spans="2:6" x14ac:dyDescent="0.2">
      <c r="B886" s="2"/>
      <c r="F886" s="2"/>
    </row>
    <row r="887" spans="2:6" x14ac:dyDescent="0.2">
      <c r="B887" s="2"/>
      <c r="F887" s="2"/>
    </row>
    <row r="888" spans="2:6" x14ac:dyDescent="0.2">
      <c r="B888" s="2"/>
      <c r="F888" s="2"/>
    </row>
    <row r="889" spans="2:6" x14ac:dyDescent="0.2">
      <c r="B889" s="2"/>
      <c r="F889" s="2"/>
    </row>
    <row r="890" spans="2:6" x14ac:dyDescent="0.2">
      <c r="B890" s="2"/>
      <c r="F890" s="2"/>
    </row>
    <row r="891" spans="2:6" x14ac:dyDescent="0.2">
      <c r="B891" s="2"/>
      <c r="F891" s="2"/>
    </row>
    <row r="892" spans="2:6" x14ac:dyDescent="0.2">
      <c r="B892" s="2"/>
      <c r="F892" s="2"/>
    </row>
    <row r="893" spans="2:6" x14ac:dyDescent="0.2">
      <c r="B893" s="2"/>
      <c r="F893" s="2"/>
    </row>
    <row r="894" spans="2:6" x14ac:dyDescent="0.2">
      <c r="B894" s="2"/>
      <c r="F894" s="2"/>
    </row>
    <row r="895" spans="2:6" x14ac:dyDescent="0.2">
      <c r="B895" s="2"/>
      <c r="F895" s="2"/>
    </row>
    <row r="896" spans="2:6" x14ac:dyDescent="0.2">
      <c r="B896" s="2"/>
      <c r="F896" s="2"/>
    </row>
    <row r="897" spans="2:6" x14ac:dyDescent="0.2">
      <c r="B897" s="2"/>
      <c r="F897" s="2"/>
    </row>
  </sheetData>
  <phoneticPr fontId="7" type="noConversion"/>
  <hyperlinks>
    <hyperlink ref="P12" r:id="rId1" display="http://www.konkoly.hu/cgi-bin/IBVS?5713"/>
    <hyperlink ref="P13" r:id="rId2" display="http://var.astro.cz/oejv/issues/oejv0048.pdf"/>
    <hyperlink ref="P15" r:id="rId3" display="http://var.astro.cz/oejv/issues/oejv0073.pdf"/>
    <hyperlink ref="P14" r:id="rId4" display="http://var.astro.cz/oejv/issues/oejv0155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2024-02-25T07:01:20Z</dcterms:modified>
</cp:coreProperties>
</file>