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D22D9F9-DEE5-4679-BAD8-2F8280C823A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C7" i="1" l="1"/>
  <c r="E163" i="1"/>
  <c r="F163" i="1"/>
  <c r="C8" i="1"/>
  <c r="E156" i="1"/>
  <c r="F156" i="1"/>
  <c r="G156" i="1"/>
  <c r="I156" i="1"/>
  <c r="E157" i="1"/>
  <c r="F157" i="1"/>
  <c r="G157" i="1"/>
  <c r="I157" i="1"/>
  <c r="E158" i="1"/>
  <c r="F158" i="1"/>
  <c r="G158" i="1"/>
  <c r="I158" i="1"/>
  <c r="E160" i="1"/>
  <c r="F160" i="1"/>
  <c r="G160" i="1"/>
  <c r="I160" i="1"/>
  <c r="E165" i="1"/>
  <c r="F165" i="1"/>
  <c r="G165" i="1"/>
  <c r="I165" i="1"/>
  <c r="E67" i="1"/>
  <c r="F67" i="1"/>
  <c r="G67" i="1"/>
  <c r="H67" i="1"/>
  <c r="E68" i="1"/>
  <c r="F68" i="1"/>
  <c r="G68" i="1"/>
  <c r="H68" i="1"/>
  <c r="E69" i="1"/>
  <c r="F69" i="1"/>
  <c r="G69" i="1"/>
  <c r="H69" i="1"/>
  <c r="E70" i="1"/>
  <c r="F70" i="1"/>
  <c r="G70" i="1"/>
  <c r="H70" i="1"/>
  <c r="E71" i="1"/>
  <c r="F71" i="1"/>
  <c r="G71" i="1"/>
  <c r="H71" i="1"/>
  <c r="A11" i="2"/>
  <c r="D11" i="2"/>
  <c r="E66" i="1"/>
  <c r="G11" i="2"/>
  <c r="C11" i="2"/>
  <c r="E11" i="2"/>
  <c r="H11" i="2"/>
  <c r="B11" i="2"/>
  <c r="A12" i="2"/>
  <c r="D12" i="2"/>
  <c r="G12" i="2"/>
  <c r="C12" i="2"/>
  <c r="H12" i="2"/>
  <c r="B12" i="2"/>
  <c r="A13" i="2"/>
  <c r="D13" i="2"/>
  <c r="G13" i="2"/>
  <c r="C13" i="2"/>
  <c r="H13" i="2"/>
  <c r="B13" i="2"/>
  <c r="A14" i="2"/>
  <c r="D14" i="2"/>
  <c r="G14" i="2"/>
  <c r="C14" i="2"/>
  <c r="H14" i="2"/>
  <c r="B14" i="2"/>
  <c r="A15" i="2"/>
  <c r="D15" i="2"/>
  <c r="G15" i="2"/>
  <c r="C15" i="2"/>
  <c r="H15" i="2"/>
  <c r="B15" i="2"/>
  <c r="A16" i="2"/>
  <c r="D16" i="2"/>
  <c r="G16" i="2"/>
  <c r="C16" i="2"/>
  <c r="H16" i="2"/>
  <c r="B16" i="2"/>
  <c r="A17" i="2"/>
  <c r="D17" i="2"/>
  <c r="G17" i="2"/>
  <c r="C17" i="2"/>
  <c r="H17" i="2"/>
  <c r="B17" i="2"/>
  <c r="A18" i="2"/>
  <c r="B18" i="2"/>
  <c r="D18" i="2"/>
  <c r="G18" i="2"/>
  <c r="C18" i="2"/>
  <c r="H18" i="2"/>
  <c r="A19" i="2"/>
  <c r="B19" i="2"/>
  <c r="C19" i="2"/>
  <c r="D19" i="2"/>
  <c r="G19" i="2"/>
  <c r="H19" i="2"/>
  <c r="A20" i="2"/>
  <c r="B20" i="2"/>
  <c r="C20" i="2"/>
  <c r="D20" i="2"/>
  <c r="G20" i="2"/>
  <c r="H20" i="2"/>
  <c r="A21" i="2"/>
  <c r="B21" i="2"/>
  <c r="C21" i="2"/>
  <c r="D21" i="2"/>
  <c r="G21" i="2"/>
  <c r="H21" i="2"/>
  <c r="A22" i="2"/>
  <c r="B22" i="2"/>
  <c r="D22" i="2"/>
  <c r="G22" i="2"/>
  <c r="C22" i="2"/>
  <c r="H22" i="2"/>
  <c r="A23" i="2"/>
  <c r="D23" i="2"/>
  <c r="G23" i="2"/>
  <c r="C23" i="2"/>
  <c r="H23" i="2"/>
  <c r="B23" i="2"/>
  <c r="A24" i="2"/>
  <c r="D24" i="2"/>
  <c r="G24" i="2"/>
  <c r="C24" i="2"/>
  <c r="H24" i="2"/>
  <c r="B24" i="2"/>
  <c r="A25" i="2"/>
  <c r="D25" i="2"/>
  <c r="E122" i="1"/>
  <c r="G25" i="2"/>
  <c r="C25" i="2"/>
  <c r="E25" i="2"/>
  <c r="H25" i="2"/>
  <c r="B25" i="2"/>
  <c r="A26" i="2"/>
  <c r="D26" i="2"/>
  <c r="G26" i="2"/>
  <c r="C26" i="2"/>
  <c r="H26" i="2"/>
  <c r="B26" i="2"/>
  <c r="A27" i="2"/>
  <c r="B27" i="2"/>
  <c r="D27" i="2"/>
  <c r="G27" i="2"/>
  <c r="C27" i="2"/>
  <c r="H27" i="2"/>
  <c r="A28" i="2"/>
  <c r="B28" i="2"/>
  <c r="C28" i="2"/>
  <c r="E28" i="2"/>
  <c r="D28" i="2"/>
  <c r="E148" i="1"/>
  <c r="G28" i="2"/>
  <c r="H28" i="2"/>
  <c r="A29" i="2"/>
  <c r="B29" i="2"/>
  <c r="C29" i="2"/>
  <c r="E29" i="2"/>
  <c r="D29" i="2"/>
  <c r="E159" i="1"/>
  <c r="G29" i="2"/>
  <c r="H29" i="2"/>
  <c r="A30" i="2"/>
  <c r="B30" i="2"/>
  <c r="C30" i="2"/>
  <c r="E30" i="2"/>
  <c r="D30" i="2"/>
  <c r="E161" i="1"/>
  <c r="G30" i="2"/>
  <c r="H30" i="2"/>
  <c r="A31" i="2"/>
  <c r="B31" i="2"/>
  <c r="C31" i="2"/>
  <c r="D31" i="2"/>
  <c r="G31" i="2"/>
  <c r="H31" i="2"/>
  <c r="A32" i="2"/>
  <c r="B32" i="2"/>
  <c r="C32" i="2"/>
  <c r="D32" i="2"/>
  <c r="G32" i="2"/>
  <c r="H32" i="2"/>
  <c r="A33" i="2"/>
  <c r="C33" i="2"/>
  <c r="D33" i="2"/>
  <c r="G33" i="2"/>
  <c r="H33" i="2"/>
  <c r="B33" i="2"/>
  <c r="A34" i="2"/>
  <c r="B34" i="2"/>
  <c r="D34" i="2"/>
  <c r="G34" i="2"/>
  <c r="C34" i="2"/>
  <c r="H34" i="2"/>
  <c r="A35" i="2"/>
  <c r="D35" i="2"/>
  <c r="G35" i="2"/>
  <c r="C35" i="2"/>
  <c r="H35" i="2"/>
  <c r="B35" i="2"/>
  <c r="A36" i="2"/>
  <c r="D36" i="2"/>
  <c r="G36" i="2"/>
  <c r="C36" i="2"/>
  <c r="H36" i="2"/>
  <c r="B36" i="2"/>
  <c r="A37" i="2"/>
  <c r="D37" i="2"/>
  <c r="G37" i="2"/>
  <c r="C37" i="2"/>
  <c r="H37" i="2"/>
  <c r="B37" i="2"/>
  <c r="A38" i="2"/>
  <c r="B38" i="2"/>
  <c r="D38" i="2"/>
  <c r="G38" i="2"/>
  <c r="C38" i="2"/>
  <c r="H38" i="2"/>
  <c r="A39" i="2"/>
  <c r="B39" i="2"/>
  <c r="C39" i="2"/>
  <c r="D39" i="2"/>
  <c r="G39" i="2"/>
  <c r="H39" i="2"/>
  <c r="A40" i="2"/>
  <c r="B40" i="2"/>
  <c r="C40" i="2"/>
  <c r="D40" i="2"/>
  <c r="G40" i="2"/>
  <c r="H40" i="2"/>
  <c r="A41" i="2"/>
  <c r="C41" i="2"/>
  <c r="E41" i="2"/>
  <c r="D41" i="2"/>
  <c r="E21" i="1"/>
  <c r="G41" i="2"/>
  <c r="H41" i="2"/>
  <c r="B41" i="2"/>
  <c r="A42" i="2"/>
  <c r="C42" i="2"/>
  <c r="D42" i="2"/>
  <c r="E22" i="1"/>
  <c r="G42" i="2"/>
  <c r="H42" i="2"/>
  <c r="B42" i="2"/>
  <c r="A43" i="2"/>
  <c r="C43" i="2"/>
  <c r="E43" i="2"/>
  <c r="D43" i="2"/>
  <c r="E23" i="1"/>
  <c r="G43" i="2"/>
  <c r="H43" i="2"/>
  <c r="B43" i="2"/>
  <c r="A44" i="2"/>
  <c r="C44" i="2"/>
  <c r="D44" i="2"/>
  <c r="E24" i="1"/>
  <c r="G44" i="2"/>
  <c r="H44" i="2"/>
  <c r="B44" i="2"/>
  <c r="A45" i="2"/>
  <c r="C45" i="2"/>
  <c r="E45" i="2"/>
  <c r="D45" i="2"/>
  <c r="E25" i="1"/>
  <c r="G45" i="2"/>
  <c r="H45" i="2"/>
  <c r="B45" i="2"/>
  <c r="A46" i="2"/>
  <c r="C46" i="2"/>
  <c r="D46" i="2"/>
  <c r="E26" i="1"/>
  <c r="G46" i="2"/>
  <c r="H46" i="2"/>
  <c r="B46" i="2"/>
  <c r="A47" i="2"/>
  <c r="C47" i="2"/>
  <c r="E47" i="2"/>
  <c r="D47" i="2"/>
  <c r="E27" i="1"/>
  <c r="G47" i="2"/>
  <c r="H47" i="2"/>
  <c r="B47" i="2"/>
  <c r="A48" i="2"/>
  <c r="C48" i="2"/>
  <c r="D48" i="2"/>
  <c r="E28" i="1"/>
  <c r="G48" i="2"/>
  <c r="H48" i="2"/>
  <c r="B48" i="2"/>
  <c r="A49" i="2"/>
  <c r="C49" i="2"/>
  <c r="E49" i="2"/>
  <c r="D49" i="2"/>
  <c r="E29" i="1"/>
  <c r="G49" i="2"/>
  <c r="H49" i="2"/>
  <c r="B49" i="2"/>
  <c r="A50" i="2"/>
  <c r="D50" i="2"/>
  <c r="E30" i="1"/>
  <c r="G50" i="2"/>
  <c r="C50" i="2"/>
  <c r="E50" i="2"/>
  <c r="H50" i="2"/>
  <c r="B50" i="2"/>
  <c r="A51" i="2"/>
  <c r="C51" i="2"/>
  <c r="E51" i="2"/>
  <c r="D51" i="2"/>
  <c r="E31" i="1"/>
  <c r="G51" i="2"/>
  <c r="H51" i="2"/>
  <c r="B51" i="2"/>
  <c r="A52" i="2"/>
  <c r="D52" i="2"/>
  <c r="E32" i="1"/>
  <c r="G52" i="2"/>
  <c r="C52" i="2"/>
  <c r="E52" i="2"/>
  <c r="H52" i="2"/>
  <c r="B52" i="2"/>
  <c r="A53" i="2"/>
  <c r="C53" i="2"/>
  <c r="E53" i="2"/>
  <c r="D53" i="2"/>
  <c r="E33" i="1"/>
  <c r="G53" i="2"/>
  <c r="H53" i="2"/>
  <c r="B53" i="2"/>
  <c r="A54" i="2"/>
  <c r="D54" i="2"/>
  <c r="E34" i="1"/>
  <c r="G54" i="2"/>
  <c r="C54" i="2"/>
  <c r="E54" i="2"/>
  <c r="H54" i="2"/>
  <c r="B54" i="2"/>
  <c r="A55" i="2"/>
  <c r="C55" i="2"/>
  <c r="E55" i="2"/>
  <c r="D55" i="2"/>
  <c r="E35" i="1"/>
  <c r="G55" i="2"/>
  <c r="H55" i="2"/>
  <c r="B55" i="2"/>
  <c r="A56" i="2"/>
  <c r="D56" i="2"/>
  <c r="E36" i="1"/>
  <c r="G56" i="2"/>
  <c r="C56" i="2"/>
  <c r="E56" i="2"/>
  <c r="H56" i="2"/>
  <c r="B56" i="2"/>
  <c r="A57" i="2"/>
  <c r="C57" i="2"/>
  <c r="E57" i="2"/>
  <c r="D57" i="2"/>
  <c r="E37" i="1"/>
  <c r="G57" i="2"/>
  <c r="H57" i="2"/>
  <c r="B57" i="2"/>
  <c r="A58" i="2"/>
  <c r="D58" i="2"/>
  <c r="E38" i="1"/>
  <c r="G58" i="2"/>
  <c r="C58" i="2"/>
  <c r="E58" i="2"/>
  <c r="H58" i="2"/>
  <c r="B58" i="2"/>
  <c r="A59" i="2"/>
  <c r="C59" i="2"/>
  <c r="E59" i="2"/>
  <c r="D59" i="2"/>
  <c r="E39" i="1"/>
  <c r="G59" i="2"/>
  <c r="H59" i="2"/>
  <c r="B59" i="2"/>
  <c r="A60" i="2"/>
  <c r="D60" i="2"/>
  <c r="E40" i="1"/>
  <c r="G60" i="2"/>
  <c r="C60" i="2"/>
  <c r="E60" i="2"/>
  <c r="H60" i="2"/>
  <c r="B60" i="2"/>
  <c r="A61" i="2"/>
  <c r="C61" i="2"/>
  <c r="E61" i="2"/>
  <c r="D61" i="2"/>
  <c r="E41" i="1"/>
  <c r="G61" i="2"/>
  <c r="H61" i="2"/>
  <c r="B61" i="2"/>
  <c r="A62" i="2"/>
  <c r="D62" i="2"/>
  <c r="E42" i="1"/>
  <c r="G62" i="2"/>
  <c r="C62" i="2"/>
  <c r="E62" i="2"/>
  <c r="H62" i="2"/>
  <c r="B62" i="2"/>
  <c r="A63" i="2"/>
  <c r="C63" i="2"/>
  <c r="E63" i="2"/>
  <c r="D63" i="2"/>
  <c r="E43" i="1"/>
  <c r="G63" i="2"/>
  <c r="H63" i="2"/>
  <c r="B63" i="2"/>
  <c r="A64" i="2"/>
  <c r="D64" i="2"/>
  <c r="E44" i="1"/>
  <c r="G64" i="2"/>
  <c r="C64" i="2"/>
  <c r="E64" i="2"/>
  <c r="H64" i="2"/>
  <c r="B64" i="2"/>
  <c r="A65" i="2"/>
  <c r="C65" i="2"/>
  <c r="E65" i="2"/>
  <c r="D65" i="2"/>
  <c r="E45" i="1"/>
  <c r="G65" i="2"/>
  <c r="H65" i="2"/>
  <c r="B65" i="2"/>
  <c r="A66" i="2"/>
  <c r="D66" i="2"/>
  <c r="E46" i="1"/>
  <c r="G66" i="2"/>
  <c r="C66" i="2"/>
  <c r="E66" i="2"/>
  <c r="H66" i="2"/>
  <c r="B66" i="2"/>
  <c r="A67" i="2"/>
  <c r="C67" i="2"/>
  <c r="E67" i="2"/>
  <c r="D67" i="2"/>
  <c r="E47" i="1"/>
  <c r="G67" i="2"/>
  <c r="H67" i="2"/>
  <c r="B67" i="2"/>
  <c r="A68" i="2"/>
  <c r="D68" i="2"/>
  <c r="E48" i="1"/>
  <c r="G68" i="2"/>
  <c r="C68" i="2"/>
  <c r="E68" i="2"/>
  <c r="H68" i="2"/>
  <c r="B68" i="2"/>
  <c r="A69" i="2"/>
  <c r="C69" i="2"/>
  <c r="E69" i="2"/>
  <c r="D69" i="2"/>
  <c r="E49" i="1"/>
  <c r="G69" i="2"/>
  <c r="H69" i="2"/>
  <c r="B69" i="2"/>
  <c r="A70" i="2"/>
  <c r="D70" i="2"/>
  <c r="E50" i="1"/>
  <c r="G70" i="2"/>
  <c r="C70" i="2"/>
  <c r="E70" i="2"/>
  <c r="H70" i="2"/>
  <c r="B70" i="2"/>
  <c r="A71" i="2"/>
  <c r="C71" i="2"/>
  <c r="E71" i="2"/>
  <c r="D71" i="2"/>
  <c r="E51" i="1"/>
  <c r="G71" i="2"/>
  <c r="H71" i="2"/>
  <c r="B71" i="2"/>
  <c r="A72" i="2"/>
  <c r="D72" i="2"/>
  <c r="E52" i="1"/>
  <c r="G72" i="2"/>
  <c r="C72" i="2"/>
  <c r="E72" i="2"/>
  <c r="H72" i="2"/>
  <c r="B72" i="2"/>
  <c r="A73" i="2"/>
  <c r="C73" i="2"/>
  <c r="E73" i="2"/>
  <c r="D73" i="2"/>
  <c r="E53" i="1"/>
  <c r="G73" i="2"/>
  <c r="H73" i="2"/>
  <c r="B73" i="2"/>
  <c r="A74" i="2"/>
  <c r="D74" i="2"/>
  <c r="E54" i="1"/>
  <c r="G74" i="2"/>
  <c r="C74" i="2"/>
  <c r="E74" i="2"/>
  <c r="H74" i="2"/>
  <c r="B74" i="2"/>
  <c r="A75" i="2"/>
  <c r="C75" i="2"/>
  <c r="E75" i="2"/>
  <c r="D75" i="2"/>
  <c r="E55" i="1"/>
  <c r="G75" i="2"/>
  <c r="H75" i="2"/>
  <c r="B75" i="2"/>
  <c r="A76" i="2"/>
  <c r="D76" i="2"/>
  <c r="E56" i="1"/>
  <c r="G76" i="2"/>
  <c r="C76" i="2"/>
  <c r="E76" i="2"/>
  <c r="H76" i="2"/>
  <c r="B76" i="2"/>
  <c r="A77" i="2"/>
  <c r="C77" i="2"/>
  <c r="E77" i="2"/>
  <c r="D77" i="2"/>
  <c r="E57" i="1"/>
  <c r="G77" i="2"/>
  <c r="H77" i="2"/>
  <c r="B77" i="2"/>
  <c r="A78" i="2"/>
  <c r="D78" i="2"/>
  <c r="E58" i="1"/>
  <c r="G78" i="2"/>
  <c r="C78" i="2"/>
  <c r="E78" i="2"/>
  <c r="H78" i="2"/>
  <c r="B78" i="2"/>
  <c r="A79" i="2"/>
  <c r="C79" i="2"/>
  <c r="E79" i="2"/>
  <c r="D79" i="2"/>
  <c r="E59" i="1"/>
  <c r="G79" i="2"/>
  <c r="H79" i="2"/>
  <c r="B79" i="2"/>
  <c r="A80" i="2"/>
  <c r="D80" i="2"/>
  <c r="E60" i="1"/>
  <c r="G80" i="2"/>
  <c r="C80" i="2"/>
  <c r="E80" i="2"/>
  <c r="H80" i="2"/>
  <c r="B80" i="2"/>
  <c r="A81" i="2"/>
  <c r="C81" i="2"/>
  <c r="E81" i="2"/>
  <c r="D81" i="2"/>
  <c r="E61" i="1"/>
  <c r="G81" i="2"/>
  <c r="H81" i="2"/>
  <c r="B81" i="2"/>
  <c r="A82" i="2"/>
  <c r="D82" i="2"/>
  <c r="E62" i="1"/>
  <c r="G82" i="2"/>
  <c r="C82" i="2"/>
  <c r="E82" i="2"/>
  <c r="H82" i="2"/>
  <c r="B82" i="2"/>
  <c r="A83" i="2"/>
  <c r="B83" i="2"/>
  <c r="D83" i="2"/>
  <c r="E63" i="1"/>
  <c r="G83" i="2"/>
  <c r="C83" i="2"/>
  <c r="E83" i="2"/>
  <c r="H83" i="2"/>
  <c r="A84" i="2"/>
  <c r="B84" i="2"/>
  <c r="D84" i="2"/>
  <c r="E64" i="1"/>
  <c r="G84" i="2"/>
  <c r="C84" i="2"/>
  <c r="E84" i="2"/>
  <c r="H84" i="2"/>
  <c r="A85" i="2"/>
  <c r="B85" i="2"/>
  <c r="D85" i="2"/>
  <c r="E65" i="1"/>
  <c r="G85" i="2"/>
  <c r="C85" i="2"/>
  <c r="H85" i="2"/>
  <c r="A86" i="2"/>
  <c r="B86" i="2"/>
  <c r="D86" i="2"/>
  <c r="G86" i="2"/>
  <c r="C86" i="2"/>
  <c r="E86" i="2"/>
  <c r="H86" i="2"/>
  <c r="A87" i="2"/>
  <c r="B87" i="2"/>
  <c r="D87" i="2"/>
  <c r="G87" i="2"/>
  <c r="C87" i="2"/>
  <c r="E87" i="2"/>
  <c r="H87" i="2"/>
  <c r="A88" i="2"/>
  <c r="C88" i="2"/>
  <c r="E88" i="2"/>
  <c r="D88" i="2"/>
  <c r="G88" i="2"/>
  <c r="H88" i="2"/>
  <c r="B88" i="2"/>
  <c r="A89" i="2"/>
  <c r="C89" i="2"/>
  <c r="D89" i="2"/>
  <c r="E89" i="2"/>
  <c r="G89" i="2"/>
  <c r="H89" i="2"/>
  <c r="B89" i="2"/>
  <c r="A90" i="2"/>
  <c r="B90" i="2"/>
  <c r="D90" i="2"/>
  <c r="G90" i="2"/>
  <c r="C90" i="2"/>
  <c r="E90" i="2"/>
  <c r="H90" i="2"/>
  <c r="A91" i="2"/>
  <c r="B91" i="2"/>
  <c r="D91" i="2"/>
  <c r="G91" i="2"/>
  <c r="C91" i="2"/>
  <c r="H91" i="2"/>
  <c r="A92" i="2"/>
  <c r="C92" i="2"/>
  <c r="D92" i="2"/>
  <c r="G92" i="2"/>
  <c r="H92" i="2"/>
  <c r="B92" i="2"/>
  <c r="A93" i="2"/>
  <c r="C93" i="2"/>
  <c r="E93" i="2"/>
  <c r="D93" i="2"/>
  <c r="E81" i="1"/>
  <c r="G93" i="2"/>
  <c r="H93" i="2"/>
  <c r="B93" i="2"/>
  <c r="A94" i="2"/>
  <c r="C94" i="2"/>
  <c r="D94" i="2"/>
  <c r="G94" i="2"/>
  <c r="H94" i="2"/>
  <c r="B94" i="2"/>
  <c r="A95" i="2"/>
  <c r="B95" i="2"/>
  <c r="D95" i="2"/>
  <c r="G95" i="2"/>
  <c r="C95" i="2"/>
  <c r="H95" i="2"/>
  <c r="A96" i="2"/>
  <c r="B96" i="2"/>
  <c r="C96" i="2"/>
  <c r="D96" i="2"/>
  <c r="E84" i="1"/>
  <c r="F84" i="1"/>
  <c r="E96" i="2"/>
  <c r="G96" i="2"/>
  <c r="H96" i="2"/>
  <c r="A97" i="2"/>
  <c r="B97" i="2"/>
  <c r="D97" i="2"/>
  <c r="G97" i="2"/>
  <c r="C97" i="2"/>
  <c r="H97" i="2"/>
  <c r="A98" i="2"/>
  <c r="B98" i="2"/>
  <c r="C98" i="2"/>
  <c r="D98" i="2"/>
  <c r="E86" i="1"/>
  <c r="E98" i="2"/>
  <c r="G98" i="2"/>
  <c r="H98" i="2"/>
  <c r="A99" i="2"/>
  <c r="B99" i="2"/>
  <c r="C99" i="2"/>
  <c r="D99" i="2"/>
  <c r="E88" i="1"/>
  <c r="E99" i="2"/>
  <c r="G99" i="2"/>
  <c r="H99" i="2"/>
  <c r="A100" i="2"/>
  <c r="B100" i="2"/>
  <c r="C100" i="2"/>
  <c r="D100" i="2"/>
  <c r="E90" i="1"/>
  <c r="E100" i="2"/>
  <c r="F100" i="2"/>
  <c r="G100" i="2"/>
  <c r="H100" i="2"/>
  <c r="A101" i="2"/>
  <c r="B101" i="2"/>
  <c r="C101" i="2"/>
  <c r="F101" i="2"/>
  <c r="D101" i="2"/>
  <c r="G101" i="2"/>
  <c r="H101" i="2"/>
  <c r="A102" i="2"/>
  <c r="B102" i="2"/>
  <c r="C102" i="2"/>
  <c r="F102" i="2"/>
  <c r="D102" i="2"/>
  <c r="G102" i="2"/>
  <c r="H102" i="2"/>
  <c r="A103" i="2"/>
  <c r="B103" i="2"/>
  <c r="C103" i="2"/>
  <c r="E93" i="1"/>
  <c r="E103" i="2"/>
  <c r="F103" i="2"/>
  <c r="D103" i="2"/>
  <c r="G103" i="2"/>
  <c r="H103" i="2"/>
  <c r="A104" i="2"/>
  <c r="D104" i="2"/>
  <c r="E94" i="1"/>
  <c r="F94" i="1"/>
  <c r="F104" i="2"/>
  <c r="G104" i="2"/>
  <c r="C104" i="2"/>
  <c r="E104" i="2"/>
  <c r="H104" i="2"/>
  <c r="B104" i="2"/>
  <c r="A105" i="2"/>
  <c r="C105" i="2"/>
  <c r="D105" i="2"/>
  <c r="G105" i="2"/>
  <c r="H105" i="2"/>
  <c r="B105" i="2"/>
  <c r="A106" i="2"/>
  <c r="B106" i="2"/>
  <c r="D106" i="2"/>
  <c r="G106" i="2"/>
  <c r="C106" i="2"/>
  <c r="H106" i="2"/>
  <c r="A107" i="2"/>
  <c r="B107" i="2"/>
  <c r="C107" i="2"/>
  <c r="D107" i="2"/>
  <c r="G107" i="2"/>
  <c r="H107" i="2"/>
  <c r="A108" i="2"/>
  <c r="D108" i="2"/>
  <c r="G108" i="2"/>
  <c r="C108" i="2"/>
  <c r="H108" i="2"/>
  <c r="B108" i="2"/>
  <c r="A109" i="2"/>
  <c r="C109" i="2"/>
  <c r="D109" i="2"/>
  <c r="G109" i="2"/>
  <c r="H109" i="2"/>
  <c r="B109" i="2"/>
  <c r="A110" i="2"/>
  <c r="C110" i="2"/>
  <c r="D110" i="2"/>
  <c r="E100" i="1"/>
  <c r="E110" i="2"/>
  <c r="G110" i="2"/>
  <c r="H110" i="2"/>
  <c r="B110" i="2"/>
  <c r="A111" i="2"/>
  <c r="B111" i="2"/>
  <c r="D111" i="2"/>
  <c r="G111" i="2"/>
  <c r="C111" i="2"/>
  <c r="H111" i="2"/>
  <c r="A112" i="2"/>
  <c r="B112" i="2"/>
  <c r="D112" i="2"/>
  <c r="E104" i="1"/>
  <c r="F104" i="1"/>
  <c r="G104" i="1"/>
  <c r="J104" i="1"/>
  <c r="G112" i="2"/>
  <c r="C112" i="2"/>
  <c r="E112" i="2"/>
  <c r="H112" i="2"/>
  <c r="A113" i="2"/>
  <c r="D113" i="2"/>
  <c r="G113" i="2"/>
  <c r="C113" i="2"/>
  <c r="H113" i="2"/>
  <c r="B113" i="2"/>
  <c r="A114" i="2"/>
  <c r="B114" i="2"/>
  <c r="D114" i="2"/>
  <c r="E111" i="1"/>
  <c r="G114" i="2"/>
  <c r="C114" i="2"/>
  <c r="E114" i="2"/>
  <c r="H114" i="2"/>
  <c r="A115" i="2"/>
  <c r="B115" i="2"/>
  <c r="C115" i="2"/>
  <c r="E115" i="2"/>
  <c r="D115" i="2"/>
  <c r="E112" i="1"/>
  <c r="G115" i="2"/>
  <c r="H115" i="2"/>
  <c r="A116" i="2"/>
  <c r="C116" i="2"/>
  <c r="E116" i="2"/>
  <c r="D116" i="2"/>
  <c r="E113" i="1"/>
  <c r="G116" i="2"/>
  <c r="H116" i="2"/>
  <c r="B116" i="2"/>
  <c r="A117" i="2"/>
  <c r="B117" i="2"/>
  <c r="C117" i="2"/>
  <c r="D117" i="2"/>
  <c r="G117" i="2"/>
  <c r="H117" i="2"/>
  <c r="A118" i="2"/>
  <c r="D118" i="2"/>
  <c r="E116" i="1"/>
  <c r="F116" i="1"/>
  <c r="G118" i="2"/>
  <c r="C118" i="2"/>
  <c r="E118" i="2"/>
  <c r="H118" i="2"/>
  <c r="B118" i="2"/>
  <c r="A119" i="2"/>
  <c r="D119" i="2"/>
  <c r="E117" i="1"/>
  <c r="F117" i="1"/>
  <c r="G117" i="1"/>
  <c r="J117" i="1"/>
  <c r="G119" i="2"/>
  <c r="C119" i="2"/>
  <c r="E119" i="2"/>
  <c r="H119" i="2"/>
  <c r="B119" i="2"/>
  <c r="A120" i="2"/>
  <c r="C120" i="2"/>
  <c r="E120" i="2"/>
  <c r="D120" i="2"/>
  <c r="E118" i="1"/>
  <c r="F118" i="1"/>
  <c r="G120" i="2"/>
  <c r="H120" i="2"/>
  <c r="B120" i="2"/>
  <c r="A121" i="2"/>
  <c r="D121" i="2"/>
  <c r="E119" i="1"/>
  <c r="G121" i="2"/>
  <c r="C121" i="2"/>
  <c r="E121" i="2"/>
  <c r="H121" i="2"/>
  <c r="B121" i="2"/>
  <c r="A122" i="2"/>
  <c r="D122" i="2"/>
  <c r="E120" i="1"/>
  <c r="F120" i="1"/>
  <c r="G122" i="2"/>
  <c r="C122" i="2"/>
  <c r="E122" i="2"/>
  <c r="H122" i="2"/>
  <c r="B122" i="2"/>
  <c r="A123" i="2"/>
  <c r="D123" i="2"/>
  <c r="E121" i="1"/>
  <c r="G123" i="2"/>
  <c r="C123" i="2"/>
  <c r="E123" i="2"/>
  <c r="H123" i="2"/>
  <c r="B123" i="2"/>
  <c r="A124" i="2"/>
  <c r="C124" i="2"/>
  <c r="D124" i="2"/>
  <c r="G124" i="2"/>
  <c r="H124" i="2"/>
  <c r="B124" i="2"/>
  <c r="A125" i="2"/>
  <c r="B125" i="2"/>
  <c r="D125" i="2"/>
  <c r="G125" i="2"/>
  <c r="C125" i="2"/>
  <c r="H125" i="2"/>
  <c r="A126" i="2"/>
  <c r="B126" i="2"/>
  <c r="D126" i="2"/>
  <c r="E125" i="1"/>
  <c r="F125" i="1"/>
  <c r="G125" i="1"/>
  <c r="J125" i="1"/>
  <c r="G126" i="2"/>
  <c r="C126" i="2"/>
  <c r="E126" i="2"/>
  <c r="H126" i="2"/>
  <c r="A127" i="2"/>
  <c r="D127" i="2"/>
  <c r="G127" i="2"/>
  <c r="C127" i="2"/>
  <c r="H127" i="2"/>
  <c r="B127" i="2"/>
  <c r="A128" i="2"/>
  <c r="C128" i="2"/>
  <c r="D128" i="2"/>
  <c r="G128" i="2"/>
  <c r="H128" i="2"/>
  <c r="B128" i="2"/>
  <c r="A129" i="2"/>
  <c r="C129" i="2"/>
  <c r="D129" i="2"/>
  <c r="G129" i="2"/>
  <c r="H129" i="2"/>
  <c r="B129" i="2"/>
  <c r="A130" i="2"/>
  <c r="B130" i="2"/>
  <c r="D130" i="2"/>
  <c r="G130" i="2"/>
  <c r="C130" i="2"/>
  <c r="H130" i="2"/>
  <c r="A131" i="2"/>
  <c r="B131" i="2"/>
  <c r="D131" i="2"/>
  <c r="G131" i="2"/>
  <c r="C131" i="2"/>
  <c r="H131" i="2"/>
  <c r="A132" i="2"/>
  <c r="D132" i="2"/>
  <c r="G132" i="2"/>
  <c r="C132" i="2"/>
  <c r="H132" i="2"/>
  <c r="B132" i="2"/>
  <c r="A133" i="2"/>
  <c r="D133" i="2"/>
  <c r="E134" i="1"/>
  <c r="G133" i="2"/>
  <c r="C133" i="2"/>
  <c r="E133" i="2"/>
  <c r="H133" i="2"/>
  <c r="B133" i="2"/>
  <c r="A134" i="2"/>
  <c r="C134" i="2"/>
  <c r="D134" i="2"/>
  <c r="G134" i="2"/>
  <c r="H134" i="2"/>
  <c r="B134" i="2"/>
  <c r="A135" i="2"/>
  <c r="D135" i="2"/>
  <c r="E139" i="1"/>
  <c r="F139" i="1"/>
  <c r="E135" i="2"/>
  <c r="G135" i="2"/>
  <c r="C135" i="2"/>
  <c r="H135" i="2"/>
  <c r="B135" i="2"/>
  <c r="A136" i="2"/>
  <c r="B136" i="2"/>
  <c r="D136" i="2"/>
  <c r="G136" i="2"/>
  <c r="C136" i="2"/>
  <c r="H136" i="2"/>
  <c r="A137" i="2"/>
  <c r="C137" i="2"/>
  <c r="D137" i="2"/>
  <c r="G137" i="2"/>
  <c r="H137" i="2"/>
  <c r="B137" i="2"/>
  <c r="A138" i="2"/>
  <c r="D138" i="2"/>
  <c r="G138" i="2"/>
  <c r="C138" i="2"/>
  <c r="H138" i="2"/>
  <c r="B138" i="2"/>
  <c r="A139" i="2"/>
  <c r="C139" i="2"/>
  <c r="D139" i="2"/>
  <c r="G139" i="2"/>
  <c r="H139" i="2"/>
  <c r="B139" i="2"/>
  <c r="A140" i="2"/>
  <c r="C140" i="2"/>
  <c r="D140" i="2"/>
  <c r="E155" i="1"/>
  <c r="F155" i="1"/>
  <c r="G155" i="1"/>
  <c r="K155" i="1"/>
  <c r="G140" i="2"/>
  <c r="H140" i="2"/>
  <c r="B140" i="2"/>
  <c r="A141" i="2"/>
  <c r="B141" i="2"/>
  <c r="D141" i="2"/>
  <c r="G141" i="2"/>
  <c r="C141" i="2"/>
  <c r="E141" i="2"/>
  <c r="H141" i="2"/>
  <c r="A142" i="2"/>
  <c r="D142" i="2"/>
  <c r="G142" i="2"/>
  <c r="C142" i="2"/>
  <c r="E142" i="2"/>
  <c r="H142" i="2"/>
  <c r="B142" i="2"/>
  <c r="A143" i="2"/>
  <c r="C143" i="2"/>
  <c r="E143" i="2"/>
  <c r="D143" i="2"/>
  <c r="G143" i="2"/>
  <c r="H143" i="2"/>
  <c r="B143" i="2"/>
  <c r="A144" i="2"/>
  <c r="C144" i="2"/>
  <c r="E144" i="2"/>
  <c r="D144" i="2"/>
  <c r="G144" i="2"/>
  <c r="H144" i="2"/>
  <c r="B144" i="2"/>
  <c r="A145" i="2"/>
  <c r="D145" i="2"/>
  <c r="E162" i="1"/>
  <c r="G145" i="2"/>
  <c r="C145" i="2"/>
  <c r="E145" i="2"/>
  <c r="H145" i="2"/>
  <c r="B145" i="2"/>
  <c r="A146" i="2"/>
  <c r="B146" i="2"/>
  <c r="D146" i="2"/>
  <c r="G146" i="2"/>
  <c r="C146" i="2"/>
  <c r="E146" i="2"/>
  <c r="H146" i="2"/>
  <c r="A147" i="2"/>
  <c r="D147" i="2"/>
  <c r="G147" i="2"/>
  <c r="C147" i="2"/>
  <c r="E147" i="2"/>
  <c r="H147" i="2"/>
  <c r="B147" i="2"/>
  <c r="A148" i="2"/>
  <c r="C148" i="2"/>
  <c r="E148" i="2"/>
  <c r="D148" i="2"/>
  <c r="G148" i="2"/>
  <c r="H148" i="2"/>
  <c r="B148" i="2"/>
  <c r="A149" i="2"/>
  <c r="C149" i="2"/>
  <c r="E149" i="2"/>
  <c r="D149" i="2"/>
  <c r="G149" i="2"/>
  <c r="H149" i="2"/>
  <c r="B149" i="2"/>
  <c r="A150" i="2"/>
  <c r="B150" i="2"/>
  <c r="D150" i="2"/>
  <c r="E150" i="2"/>
  <c r="G150" i="2"/>
  <c r="C150" i="2"/>
  <c r="H150" i="2"/>
  <c r="F11" i="1"/>
  <c r="F81" i="1"/>
  <c r="G81" i="1"/>
  <c r="I81" i="1"/>
  <c r="F122" i="1"/>
  <c r="G122" i="1"/>
  <c r="E150" i="1"/>
  <c r="F150" i="1"/>
  <c r="F86" i="1"/>
  <c r="G86" i="1"/>
  <c r="J86" i="1"/>
  <c r="F88" i="1"/>
  <c r="G88" i="1"/>
  <c r="J88" i="1"/>
  <c r="F90" i="1"/>
  <c r="G90" i="1"/>
  <c r="J90" i="1"/>
  <c r="F93" i="1"/>
  <c r="G93" i="1"/>
  <c r="J93" i="1"/>
  <c r="G94" i="1"/>
  <c r="F100" i="1"/>
  <c r="G100" i="1"/>
  <c r="J100" i="1"/>
  <c r="F111" i="1"/>
  <c r="G111" i="1"/>
  <c r="F112" i="1"/>
  <c r="G112" i="1"/>
  <c r="F113" i="1"/>
  <c r="G113" i="1"/>
  <c r="G116" i="1"/>
  <c r="J116" i="1"/>
  <c r="G118" i="1"/>
  <c r="F119" i="1"/>
  <c r="G119" i="1"/>
  <c r="J119" i="1"/>
  <c r="G120" i="1"/>
  <c r="J120" i="1"/>
  <c r="F121" i="1"/>
  <c r="G121" i="1"/>
  <c r="J121" i="1"/>
  <c r="F134" i="1"/>
  <c r="G134" i="1"/>
  <c r="J134" i="1"/>
  <c r="G139" i="1"/>
  <c r="J139" i="1"/>
  <c r="E146" i="1"/>
  <c r="F146" i="1"/>
  <c r="E147" i="1"/>
  <c r="F147" i="1"/>
  <c r="F148" i="1"/>
  <c r="G148" i="1"/>
  <c r="J148" i="1"/>
  <c r="E151" i="1"/>
  <c r="F151" i="1"/>
  <c r="E152" i="1"/>
  <c r="F152" i="1"/>
  <c r="F159" i="1"/>
  <c r="G159" i="1"/>
  <c r="K159" i="1"/>
  <c r="F161" i="1"/>
  <c r="G161" i="1"/>
  <c r="K161" i="1"/>
  <c r="F162" i="1"/>
  <c r="G162" i="1"/>
  <c r="K162" i="1"/>
  <c r="E133" i="1"/>
  <c r="F133" i="1"/>
  <c r="G133" i="1"/>
  <c r="J133" i="1"/>
  <c r="E135" i="1"/>
  <c r="F135" i="1"/>
  <c r="U135" i="1"/>
  <c r="E136" i="1"/>
  <c r="F136" i="1"/>
  <c r="U136" i="1"/>
  <c r="E137" i="1"/>
  <c r="F137" i="1"/>
  <c r="G137" i="1"/>
  <c r="J137" i="1"/>
  <c r="G84" i="1"/>
  <c r="G11" i="1"/>
  <c r="F21" i="1"/>
  <c r="G21" i="1"/>
  <c r="F22" i="1"/>
  <c r="G22" i="1"/>
  <c r="H22" i="1"/>
  <c r="F23" i="1"/>
  <c r="G23" i="1"/>
  <c r="H23" i="1"/>
  <c r="F24" i="1"/>
  <c r="G24" i="1"/>
  <c r="F25" i="1"/>
  <c r="G25" i="1"/>
  <c r="H25" i="1"/>
  <c r="F26" i="1"/>
  <c r="G26" i="1"/>
  <c r="F27" i="1"/>
  <c r="G27" i="1"/>
  <c r="H27" i="1"/>
  <c r="F28" i="1"/>
  <c r="G28" i="1"/>
  <c r="H28" i="1"/>
  <c r="F29" i="1"/>
  <c r="G29" i="1"/>
  <c r="F30" i="1"/>
  <c r="G30" i="1"/>
  <c r="H30" i="1"/>
  <c r="F31" i="1"/>
  <c r="G31" i="1"/>
  <c r="H31" i="1"/>
  <c r="F32" i="1"/>
  <c r="G32" i="1"/>
  <c r="F33" i="1"/>
  <c r="G33" i="1"/>
  <c r="H33" i="1"/>
  <c r="F34" i="1"/>
  <c r="G34" i="1"/>
  <c r="F35" i="1"/>
  <c r="G35" i="1"/>
  <c r="H35" i="1"/>
  <c r="F36" i="1"/>
  <c r="G36" i="1"/>
  <c r="H36" i="1"/>
  <c r="F37" i="1"/>
  <c r="G37" i="1"/>
  <c r="F38" i="1"/>
  <c r="G38" i="1"/>
  <c r="H38" i="1"/>
  <c r="F39" i="1"/>
  <c r="G39" i="1"/>
  <c r="H39" i="1"/>
  <c r="F40" i="1"/>
  <c r="G40" i="1"/>
  <c r="F41" i="1"/>
  <c r="G41" i="1"/>
  <c r="H41" i="1"/>
  <c r="F42" i="1"/>
  <c r="G42" i="1"/>
  <c r="F43" i="1"/>
  <c r="G43" i="1"/>
  <c r="H43" i="1"/>
  <c r="F44" i="1"/>
  <c r="G44" i="1"/>
  <c r="H44" i="1"/>
  <c r="F45" i="1"/>
  <c r="G45" i="1"/>
  <c r="F46" i="1"/>
  <c r="G46" i="1"/>
  <c r="H46" i="1"/>
  <c r="F47" i="1"/>
  <c r="G47" i="1"/>
  <c r="H47" i="1"/>
  <c r="F48" i="1"/>
  <c r="G48" i="1"/>
  <c r="F49" i="1"/>
  <c r="G49" i="1"/>
  <c r="H49" i="1"/>
  <c r="F50" i="1"/>
  <c r="G50" i="1"/>
  <c r="F51" i="1"/>
  <c r="G51" i="1"/>
  <c r="H51" i="1"/>
  <c r="F52" i="1"/>
  <c r="G52" i="1"/>
  <c r="H52" i="1"/>
  <c r="F53" i="1"/>
  <c r="G53" i="1"/>
  <c r="F54" i="1"/>
  <c r="G54" i="1"/>
  <c r="H54" i="1"/>
  <c r="F55" i="1"/>
  <c r="G55" i="1"/>
  <c r="H55" i="1"/>
  <c r="F56" i="1"/>
  <c r="G56" i="1"/>
  <c r="F57" i="1"/>
  <c r="G57" i="1"/>
  <c r="H57" i="1"/>
  <c r="F58" i="1"/>
  <c r="G58" i="1"/>
  <c r="F59" i="1"/>
  <c r="G59" i="1"/>
  <c r="H59" i="1"/>
  <c r="F60" i="1"/>
  <c r="G60" i="1"/>
  <c r="H60" i="1"/>
  <c r="F61" i="1"/>
  <c r="G61" i="1"/>
  <c r="F62" i="1"/>
  <c r="G62" i="1"/>
  <c r="H62" i="1"/>
  <c r="F63" i="1"/>
  <c r="G63" i="1"/>
  <c r="H63" i="1"/>
  <c r="F64" i="1"/>
  <c r="G64" i="1"/>
  <c r="F65" i="1"/>
  <c r="G65" i="1"/>
  <c r="H65" i="1"/>
  <c r="F66" i="1"/>
  <c r="G66" i="1"/>
  <c r="E14" i="1"/>
  <c r="E15" i="1" s="1"/>
  <c r="C17" i="1"/>
  <c r="H21" i="1"/>
  <c r="Q21" i="1"/>
  <c r="Q22" i="1"/>
  <c r="Q23" i="1"/>
  <c r="H24" i="1"/>
  <c r="Q24" i="1"/>
  <c r="Q25" i="1"/>
  <c r="H26" i="1"/>
  <c r="Q26" i="1"/>
  <c r="Q27" i="1"/>
  <c r="Q28" i="1"/>
  <c r="H29" i="1"/>
  <c r="Q29" i="1"/>
  <c r="Q30" i="1"/>
  <c r="Q31" i="1"/>
  <c r="H32" i="1"/>
  <c r="Q32" i="1"/>
  <c r="Q33" i="1"/>
  <c r="H34" i="1"/>
  <c r="Q34" i="1"/>
  <c r="Q35" i="1"/>
  <c r="Q36" i="1"/>
  <c r="H37" i="1"/>
  <c r="Q37" i="1"/>
  <c r="Q38" i="1"/>
  <c r="Q39" i="1"/>
  <c r="H40" i="1"/>
  <c r="Q40" i="1"/>
  <c r="Q41" i="1"/>
  <c r="H42" i="1"/>
  <c r="Q42" i="1"/>
  <c r="Q43" i="1"/>
  <c r="Q44" i="1"/>
  <c r="H45" i="1"/>
  <c r="Q45" i="1"/>
  <c r="Q46" i="1"/>
  <c r="Q47" i="1"/>
  <c r="H48" i="1"/>
  <c r="Q48" i="1"/>
  <c r="Q49" i="1"/>
  <c r="H50" i="1"/>
  <c r="Q50" i="1"/>
  <c r="Q51" i="1"/>
  <c r="Q52" i="1"/>
  <c r="H53" i="1"/>
  <c r="Q53" i="1"/>
  <c r="Q54" i="1"/>
  <c r="Q55" i="1"/>
  <c r="H56" i="1"/>
  <c r="Q56" i="1"/>
  <c r="Q57" i="1"/>
  <c r="H58" i="1"/>
  <c r="Q58" i="1"/>
  <c r="Q59" i="1"/>
  <c r="Q60" i="1"/>
  <c r="H61" i="1"/>
  <c r="Q61" i="1"/>
  <c r="Q62" i="1"/>
  <c r="Q63" i="1"/>
  <c r="H64" i="1"/>
  <c r="Q64" i="1"/>
  <c r="Q65" i="1"/>
  <c r="H66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J84" i="1"/>
  <c r="Q84" i="1"/>
  <c r="Q85" i="1"/>
  <c r="Q86" i="1"/>
  <c r="Q87" i="1"/>
  <c r="Q88" i="1"/>
  <c r="Q89" i="1"/>
  <c r="Q90" i="1"/>
  <c r="Q91" i="1"/>
  <c r="Q92" i="1"/>
  <c r="Q93" i="1"/>
  <c r="J94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J111" i="1"/>
  <c r="Q111" i="1"/>
  <c r="J112" i="1"/>
  <c r="Q112" i="1"/>
  <c r="J113" i="1"/>
  <c r="Q113" i="1"/>
  <c r="Q114" i="1"/>
  <c r="Q115" i="1"/>
  <c r="Q116" i="1"/>
  <c r="Q117" i="1"/>
  <c r="J118" i="1"/>
  <c r="Q118" i="1"/>
  <c r="Q119" i="1"/>
  <c r="Q120" i="1"/>
  <c r="Q121" i="1"/>
  <c r="I122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6" i="1"/>
  <c r="Q175" i="1"/>
  <c r="Q177" i="1"/>
  <c r="Q178" i="1"/>
  <c r="E108" i="2"/>
  <c r="E127" i="2"/>
  <c r="E138" i="2"/>
  <c r="E91" i="2"/>
  <c r="E85" i="2"/>
  <c r="E94" i="2"/>
  <c r="E105" i="2"/>
  <c r="E140" i="2"/>
  <c r="E117" i="2"/>
  <c r="E48" i="2"/>
  <c r="E44" i="2"/>
  <c r="E15" i="2"/>
  <c r="E36" i="2"/>
  <c r="E18" i="2"/>
  <c r="E46" i="2"/>
  <c r="E42" i="2"/>
  <c r="E16" i="2"/>
  <c r="E39" i="2"/>
  <c r="E27" i="2"/>
  <c r="E40" i="2"/>
  <c r="E154" i="1"/>
  <c r="F154" i="1"/>
  <c r="G154" i="1"/>
  <c r="I154" i="1"/>
  <c r="E149" i="1"/>
  <c r="F149" i="1"/>
  <c r="G149" i="1"/>
  <c r="I149" i="1"/>
  <c r="E140" i="1"/>
  <c r="F140" i="1"/>
  <c r="E130" i="1"/>
  <c r="E128" i="1"/>
  <c r="F128" i="1"/>
  <c r="E126" i="1"/>
  <c r="F126" i="1"/>
  <c r="G126" i="1"/>
  <c r="I126" i="1"/>
  <c r="E123" i="1"/>
  <c r="F123" i="1"/>
  <c r="E114" i="1"/>
  <c r="F114" i="1"/>
  <c r="E109" i="1"/>
  <c r="F109" i="1"/>
  <c r="G109" i="1"/>
  <c r="I109" i="1"/>
  <c r="E107" i="1"/>
  <c r="F107" i="1"/>
  <c r="G107" i="1"/>
  <c r="E103" i="1"/>
  <c r="E101" i="1"/>
  <c r="F101" i="1"/>
  <c r="E98" i="1"/>
  <c r="F98" i="1"/>
  <c r="E96" i="1"/>
  <c r="F96" i="1"/>
  <c r="G96" i="1"/>
  <c r="I96" i="1"/>
  <c r="E92" i="1"/>
  <c r="E89" i="1"/>
  <c r="F89" i="1"/>
  <c r="E83" i="1"/>
  <c r="F83" i="1"/>
  <c r="G83" i="1"/>
  <c r="I83" i="1"/>
  <c r="E77" i="1"/>
  <c r="F77" i="1"/>
  <c r="G77" i="1"/>
  <c r="I77" i="1"/>
  <c r="E75" i="1"/>
  <c r="F75" i="1"/>
  <c r="E72" i="1"/>
  <c r="F72" i="1"/>
  <c r="G78" i="1"/>
  <c r="J78" i="1"/>
  <c r="G79" i="1"/>
  <c r="J79" i="1"/>
  <c r="G177" i="1"/>
  <c r="K177" i="1"/>
  <c r="G171" i="1"/>
  <c r="K171" i="1"/>
  <c r="E87" i="1"/>
  <c r="F87" i="1"/>
  <c r="G87" i="1"/>
  <c r="J87" i="1"/>
  <c r="E78" i="1"/>
  <c r="F78" i="1"/>
  <c r="E144" i="1"/>
  <c r="F144" i="1"/>
  <c r="G144" i="1"/>
  <c r="J144" i="1"/>
  <c r="E143" i="1"/>
  <c r="F143" i="1"/>
  <c r="G143" i="1"/>
  <c r="J143" i="1"/>
  <c r="E138" i="1"/>
  <c r="F138" i="1"/>
  <c r="G138" i="1"/>
  <c r="J138" i="1"/>
  <c r="E79" i="1"/>
  <c r="F79" i="1"/>
  <c r="E177" i="1"/>
  <c r="F177" i="1"/>
  <c r="E175" i="1"/>
  <c r="F175" i="1"/>
  <c r="G175" i="1"/>
  <c r="K175" i="1"/>
  <c r="E173" i="1"/>
  <c r="F173" i="1"/>
  <c r="G173" i="1"/>
  <c r="K173" i="1"/>
  <c r="E171" i="1"/>
  <c r="F171" i="1"/>
  <c r="E169" i="1"/>
  <c r="F169" i="1"/>
  <c r="G169" i="1"/>
  <c r="K169" i="1"/>
  <c r="E167" i="1"/>
  <c r="E164" i="1"/>
  <c r="F164" i="1"/>
  <c r="G164" i="1"/>
  <c r="K164" i="1"/>
  <c r="E153" i="1"/>
  <c r="F153" i="1"/>
  <c r="G153" i="1"/>
  <c r="I153" i="1"/>
  <c r="E145" i="1"/>
  <c r="F145" i="1"/>
  <c r="G145" i="1"/>
  <c r="I145" i="1"/>
  <c r="E131" i="1"/>
  <c r="F131" i="1"/>
  <c r="G131" i="1"/>
  <c r="I131" i="1"/>
  <c r="E129" i="1"/>
  <c r="F129" i="1"/>
  <c r="G129" i="1"/>
  <c r="I129" i="1"/>
  <c r="E127" i="1"/>
  <c r="F127" i="1"/>
  <c r="G127" i="1"/>
  <c r="I127" i="1"/>
  <c r="E124" i="1"/>
  <c r="F124" i="1"/>
  <c r="G124" i="1"/>
  <c r="I124" i="1"/>
  <c r="E115" i="1"/>
  <c r="F115" i="1"/>
  <c r="G115" i="1"/>
  <c r="I115" i="1"/>
  <c r="E110" i="1"/>
  <c r="F110" i="1"/>
  <c r="G110" i="1"/>
  <c r="I110" i="1"/>
  <c r="E108" i="1"/>
  <c r="F108" i="1"/>
  <c r="G108" i="1"/>
  <c r="I108" i="1"/>
  <c r="E105" i="1"/>
  <c r="E102" i="1"/>
  <c r="F102" i="1"/>
  <c r="G102" i="1"/>
  <c r="I102" i="1"/>
  <c r="E99" i="1"/>
  <c r="E97" i="1"/>
  <c r="E95" i="1"/>
  <c r="F95" i="1"/>
  <c r="G95" i="1"/>
  <c r="I95" i="1"/>
  <c r="E91" i="1"/>
  <c r="F91" i="1"/>
  <c r="G91" i="1"/>
  <c r="I91" i="1"/>
  <c r="E85" i="1"/>
  <c r="E82" i="1"/>
  <c r="F82" i="1"/>
  <c r="G82" i="1"/>
  <c r="I82" i="1"/>
  <c r="E76" i="1"/>
  <c r="F76" i="1"/>
  <c r="G76" i="1"/>
  <c r="I76" i="1"/>
  <c r="E74" i="1"/>
  <c r="F74" i="1"/>
  <c r="G74" i="1"/>
  <c r="I74" i="1"/>
  <c r="G141" i="1"/>
  <c r="J141" i="1"/>
  <c r="G80" i="1"/>
  <c r="J80" i="1"/>
  <c r="G142" i="1"/>
  <c r="J142" i="1"/>
  <c r="G174" i="1"/>
  <c r="K174" i="1"/>
  <c r="G172" i="1"/>
  <c r="K172" i="1"/>
  <c r="G166" i="1"/>
  <c r="K166" i="1"/>
  <c r="G163" i="1"/>
  <c r="K163" i="1"/>
  <c r="G140" i="1"/>
  <c r="I140" i="1"/>
  <c r="G128" i="1"/>
  <c r="I128" i="1"/>
  <c r="G123" i="1"/>
  <c r="I123" i="1"/>
  <c r="G114" i="1"/>
  <c r="I114" i="1"/>
  <c r="G101" i="1"/>
  <c r="I101" i="1"/>
  <c r="G98" i="1"/>
  <c r="I98" i="1"/>
  <c r="G89" i="1"/>
  <c r="I89" i="1"/>
  <c r="G75" i="1"/>
  <c r="I75" i="1"/>
  <c r="G72" i="1"/>
  <c r="E141" i="1"/>
  <c r="F141" i="1"/>
  <c r="E80" i="1"/>
  <c r="F80" i="1"/>
  <c r="E73" i="1"/>
  <c r="F73" i="1"/>
  <c r="G73" i="1"/>
  <c r="J73" i="1"/>
  <c r="E106" i="1"/>
  <c r="F106" i="1"/>
  <c r="G106" i="1"/>
  <c r="J106" i="1"/>
  <c r="E142" i="1"/>
  <c r="F142" i="1"/>
  <c r="E132" i="1"/>
  <c r="F132" i="1"/>
  <c r="G132" i="1"/>
  <c r="J132" i="1"/>
  <c r="E178" i="1"/>
  <c r="F178" i="1"/>
  <c r="G178" i="1"/>
  <c r="K178" i="1"/>
  <c r="E176" i="1"/>
  <c r="F176" i="1"/>
  <c r="G176" i="1"/>
  <c r="K176" i="1"/>
  <c r="E174" i="1"/>
  <c r="F174" i="1"/>
  <c r="E172" i="1"/>
  <c r="F172" i="1"/>
  <c r="E170" i="1"/>
  <c r="F170" i="1"/>
  <c r="G170" i="1"/>
  <c r="K170" i="1"/>
  <c r="E168" i="1"/>
  <c r="F168" i="1"/>
  <c r="G168" i="1"/>
  <c r="K168" i="1"/>
  <c r="E166" i="1"/>
  <c r="F166" i="1"/>
  <c r="I107" i="1"/>
  <c r="H107" i="1"/>
  <c r="F85" i="1"/>
  <c r="G85" i="1"/>
  <c r="E97" i="2"/>
  <c r="F167" i="1"/>
  <c r="G167" i="1"/>
  <c r="K167" i="1"/>
  <c r="E33" i="2"/>
  <c r="E20" i="2"/>
  <c r="F130" i="1"/>
  <c r="G130" i="1"/>
  <c r="I130" i="1"/>
  <c r="E130" i="2"/>
  <c r="E35" i="2"/>
  <c r="E24" i="2"/>
  <c r="E38" i="2"/>
  <c r="E92" i="2"/>
  <c r="E106" i="2"/>
  <c r="F97" i="1"/>
  <c r="G97" i="1"/>
  <c r="I97" i="1"/>
  <c r="E107" i="2"/>
  <c r="F103" i="1"/>
  <c r="G103" i="1"/>
  <c r="I103" i="1"/>
  <c r="E111" i="2"/>
  <c r="E37" i="2"/>
  <c r="E13" i="2"/>
  <c r="E131" i="2"/>
  <c r="E124" i="2"/>
  <c r="E137" i="2"/>
  <c r="E17" i="2"/>
  <c r="E95" i="2"/>
  <c r="E129" i="2"/>
  <c r="F99" i="1"/>
  <c r="G99" i="1"/>
  <c r="I99" i="1"/>
  <c r="E109" i="2"/>
  <c r="F105" i="1"/>
  <c r="G105" i="1"/>
  <c r="I105" i="1"/>
  <c r="E21" i="2"/>
  <c r="E19" i="2"/>
  <c r="E12" i="2"/>
  <c r="E26" i="2"/>
  <c r="E23" i="2"/>
  <c r="E128" i="2"/>
  <c r="E136" i="2"/>
  <c r="E132" i="2"/>
  <c r="I72" i="1"/>
  <c r="E31" i="2"/>
  <c r="F92" i="1"/>
  <c r="G92" i="1"/>
  <c r="I92" i="1"/>
  <c r="E102" i="2"/>
  <c r="E32" i="2"/>
  <c r="E14" i="2"/>
  <c r="E34" i="2"/>
  <c r="E125" i="2"/>
  <c r="E134" i="2"/>
  <c r="E22" i="2"/>
  <c r="E113" i="2"/>
  <c r="E101" i="2"/>
  <c r="E139" i="2"/>
  <c r="I85" i="1"/>
  <c r="C12" i="1"/>
  <c r="C11" i="1"/>
  <c r="O56" i="1" l="1"/>
  <c r="O28" i="1"/>
  <c r="O72" i="1"/>
  <c r="O129" i="1"/>
  <c r="O22" i="1"/>
  <c r="O26" i="1"/>
  <c r="O100" i="1"/>
  <c r="O144" i="1"/>
  <c r="O162" i="1"/>
  <c r="O123" i="1"/>
  <c r="O70" i="1"/>
  <c r="O68" i="1"/>
  <c r="O134" i="1"/>
  <c r="O76" i="1"/>
  <c r="O138" i="1"/>
  <c r="O107" i="1"/>
  <c r="O66" i="1"/>
  <c r="O142" i="1"/>
  <c r="O110" i="1"/>
  <c r="O113" i="1"/>
  <c r="O64" i="1"/>
  <c r="O36" i="1"/>
  <c r="O81" i="1"/>
  <c r="O143" i="1"/>
  <c r="O38" i="1"/>
  <c r="O39" i="1"/>
  <c r="O104" i="1"/>
  <c r="O155" i="1"/>
  <c r="O170" i="1"/>
  <c r="O148" i="1"/>
  <c r="O80" i="1"/>
  <c r="O165" i="1"/>
  <c r="O141" i="1"/>
  <c r="O91" i="1"/>
  <c r="O149" i="1"/>
  <c r="O169" i="1"/>
  <c r="O84" i="1"/>
  <c r="O146" i="1"/>
  <c r="O116" i="1"/>
  <c r="O125" i="1"/>
  <c r="O71" i="1"/>
  <c r="O52" i="1"/>
  <c r="O95" i="1"/>
  <c r="O61" i="1"/>
  <c r="O136" i="1"/>
  <c r="O55" i="1"/>
  <c r="O114" i="1"/>
  <c r="O90" i="1"/>
  <c r="O122" i="1"/>
  <c r="O166" i="1"/>
  <c r="O127" i="1"/>
  <c r="O43" i="1"/>
  <c r="O78" i="1"/>
  <c r="O98" i="1"/>
  <c r="O160" i="1"/>
  <c r="O31" i="1"/>
  <c r="O106" i="1"/>
  <c r="O25" i="1"/>
  <c r="O164" i="1"/>
  <c r="O145" i="1"/>
  <c r="O128" i="1"/>
  <c r="O119" i="1"/>
  <c r="O59" i="1"/>
  <c r="O176" i="1"/>
  <c r="O85" i="1"/>
  <c r="O44" i="1"/>
  <c r="O54" i="1"/>
  <c r="O33" i="1"/>
  <c r="O156" i="1"/>
  <c r="C15" i="1"/>
  <c r="O139" i="1"/>
  <c r="O24" i="1"/>
  <c r="O75" i="1"/>
  <c r="O60" i="1"/>
  <c r="O154" i="1"/>
  <c r="O82" i="1"/>
  <c r="O147" i="1"/>
  <c r="O58" i="1"/>
  <c r="O117" i="1"/>
  <c r="O97" i="1"/>
  <c r="O49" i="1"/>
  <c r="O174" i="1"/>
  <c r="O131" i="1"/>
  <c r="O62" i="1"/>
  <c r="O177" i="1"/>
  <c r="O109" i="1"/>
  <c r="O163" i="1"/>
  <c r="O34" i="1"/>
  <c r="O121" i="1"/>
  <c r="O57" i="1"/>
  <c r="O172" i="1"/>
  <c r="O32" i="1"/>
  <c r="O79" i="1"/>
  <c r="O69" i="1"/>
  <c r="O168" i="1"/>
  <c r="O96" i="1"/>
  <c r="O161" i="1"/>
  <c r="O126" i="1"/>
  <c r="O120" i="1"/>
  <c r="O65" i="1"/>
  <c r="O30" i="1"/>
  <c r="O87" i="1"/>
  <c r="O21" i="1"/>
  <c r="O112" i="1"/>
  <c r="O167" i="1"/>
  <c r="O47" i="1"/>
  <c r="O77" i="1"/>
  <c r="O175" i="1"/>
  <c r="O48" i="1"/>
  <c r="O173" i="1"/>
  <c r="O23" i="1"/>
  <c r="O93" i="1"/>
  <c r="O140" i="1"/>
  <c r="O108" i="1"/>
  <c r="O45" i="1"/>
  <c r="O115" i="1"/>
  <c r="O124" i="1"/>
  <c r="O63" i="1"/>
  <c r="O99" i="1"/>
  <c r="O67" i="1"/>
  <c r="O158" i="1"/>
  <c r="O111" i="1"/>
  <c r="O159" i="1"/>
  <c r="O94" i="1"/>
  <c r="O157" i="1"/>
  <c r="O74" i="1"/>
  <c r="O41" i="1"/>
  <c r="O105" i="1"/>
  <c r="O102" i="1"/>
  <c r="O40" i="1"/>
  <c r="O89" i="1"/>
  <c r="O73" i="1"/>
  <c r="O51" i="1"/>
  <c r="O151" i="1"/>
  <c r="O133" i="1"/>
  <c r="O86" i="1"/>
  <c r="O130" i="1"/>
  <c r="O137" i="1"/>
  <c r="O83" i="1"/>
  <c r="O46" i="1"/>
  <c r="O29" i="1"/>
  <c r="O101" i="1"/>
  <c r="O37" i="1"/>
  <c r="O118" i="1"/>
  <c r="O171" i="1"/>
  <c r="O50" i="1"/>
  <c r="O132" i="1"/>
  <c r="O92" i="1"/>
  <c r="O35" i="1"/>
  <c r="O103" i="1"/>
  <c r="O152" i="1"/>
  <c r="O53" i="1"/>
  <c r="O135" i="1"/>
  <c r="O88" i="1"/>
  <c r="O42" i="1"/>
  <c r="O178" i="1"/>
  <c r="O27" i="1"/>
  <c r="O153" i="1"/>
  <c r="O150" i="1"/>
  <c r="C16" i="1"/>
  <c r="D18" i="1" s="1"/>
  <c r="E16" i="1" l="1"/>
  <c r="E17" i="1" s="1"/>
  <c r="C18" i="1"/>
</calcChain>
</file>

<file path=xl/sharedStrings.xml><?xml version="1.0" encoding="utf-8"?>
<sst xmlns="http://schemas.openxmlformats.org/spreadsheetml/2006/main" count="1425" uniqueCount="589">
  <si>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</si>
  <si>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</si>
  <si>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</si>
  <si>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</si>
  <si>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</si>
  <si>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</si>
  <si>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</si>
  <si>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</si>
  <si>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</si>
  <si>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</si>
  <si>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</si>
  <si>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</si>
  <si>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</si>
  <si>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</si>
  <si>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</si>
  <si>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</si>
  <si>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</si>
  <si>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</si>
  <si>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</si>
  <si>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</si>
  <si>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</si>
  <si>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</si>
  <si>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</si>
  <si>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</si>
  <si>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</si>
  <si>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</si>
  <si>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</si>
  <si>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</si>
  <si>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</si>
  <si>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Bull...24</t>
  </si>
  <si>
    <t>B</t>
  </si>
  <si>
    <t>BBSAG Bull.23</t>
  </si>
  <si>
    <t>Germann R</t>
  </si>
  <si>
    <t>BBSAG Bull.49</t>
  </si>
  <si>
    <t>Brown A</t>
  </si>
  <si>
    <t>BBSAG Bull.51</t>
  </si>
  <si>
    <t>BBSAG Bull.55</t>
  </si>
  <si>
    <t>BBSAG Bull.56</t>
  </si>
  <si>
    <t>Boistel G</t>
  </si>
  <si>
    <t>BBSAG Bull.68</t>
  </si>
  <si>
    <t>BBSAG Bull.77</t>
  </si>
  <si>
    <t>BBSAG Bull.78</t>
  </si>
  <si>
    <t>phe</t>
  </si>
  <si>
    <t>V</t>
  </si>
  <si>
    <t>IBVS 3408</t>
  </si>
  <si>
    <t>K</t>
  </si>
  <si>
    <t>BBSAG Bull.96</t>
  </si>
  <si>
    <t>BAAVSS 91,16</t>
  </si>
  <si>
    <t>Blaettler E</t>
  </si>
  <si>
    <t>BBSAG Bull.99</t>
  </si>
  <si>
    <t>IBVS 4380</t>
  </si>
  <si>
    <t>II</t>
  </si>
  <si>
    <t>EA/DM</t>
  </si>
  <si>
    <t>IBVS 0456</t>
  </si>
  <si>
    <t>IBVS 0951</t>
  </si>
  <si>
    <t>IBVS 0530</t>
  </si>
  <si>
    <t>IBVS 0937</t>
  </si>
  <si>
    <t>IBVS 1053</t>
  </si>
  <si>
    <t/>
  </si>
  <si>
    <t>I</t>
  </si>
  <si>
    <t>IBVS 5595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</si>
  <si>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</si>
  <si>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</si>
  <si>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</si>
  <si>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</si>
  <si>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</si>
  <si>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</si>
  <si>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</si>
  <si>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5745</t>
  </si>
  <si>
    <t>IBVS 5801</t>
  </si>
  <si>
    <t>Start of linear fit &gt;&gt;&gt;&gt;&gt;&gt;&gt;&gt;&gt;&gt;&gt;&gt;&gt;&gt;&gt;&gt;&gt;&gt;&gt;&gt;&gt;</t>
  </si>
  <si>
    <t>OEJV 0074</t>
  </si>
  <si>
    <t>OEJV 0107</t>
  </si>
  <si>
    <t>1964AJ.....69..316F</t>
  </si>
  <si>
    <t>?</t>
  </si>
  <si>
    <t>Add cycle</t>
  </si>
  <si>
    <t>Old Cycle</t>
  </si>
  <si>
    <t>IBVS 6007</t>
  </si>
  <si>
    <t>JAVSO..40....1</t>
  </si>
  <si>
    <t>2012JAV0SO..40..975</t>
  </si>
  <si>
    <t>IBVS 6084</t>
  </si>
  <si>
    <t>OEJV 0160</t>
  </si>
  <si>
    <t>V0451 Oph / GSC 01027-01355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</si>
  <si>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</si>
  <si>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</si>
  <si>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</si>
  <si>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</si>
  <si>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</si>
  <si>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</si>
  <si>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</si>
  <si>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</si>
  <si>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</si>
  <si>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vis</t>
  </si>
  <si>
    <t> -0.003 </t>
  </si>
  <si>
    <t>F </t>
  </si>
  <si>
    <t> Koch &amp; Koch </t>
  </si>
  <si>
    <t> AJ 67.462 </t>
  </si>
  <si>
    <t>2421842.598 </t>
  </si>
  <si>
    <t> 06.09.1918 02:21 </t>
  </si>
  <si>
    <t> 0.005 </t>
  </si>
  <si>
    <t> S.Gaposchkin </t>
  </si>
  <si>
    <t> HA 113.75 </t>
  </si>
  <si>
    <t>2425504.377 </t>
  </si>
  <si>
    <t> 14.09.1928 21:02 </t>
  </si>
  <si>
    <t> 0.058 </t>
  </si>
  <si>
    <t>P </t>
  </si>
  <si>
    <t> C.Hoffmeister </t>
  </si>
  <si>
    <t> AN 255.413 </t>
  </si>
  <si>
    <t>2425686.587 </t>
  </si>
  <si>
    <t> 16.03.1929 02:05 </t>
  </si>
  <si>
    <t> -0.049 </t>
  </si>
  <si>
    <t>2425851.388 </t>
  </si>
  <si>
    <t> 27.08.1929 21:18 </t>
  </si>
  <si>
    <t> 0.007 </t>
  </si>
  <si>
    <t>2425862.390 </t>
  </si>
  <si>
    <t> 07.09.1929 21:21 </t>
  </si>
  <si>
    <t> 0.026 </t>
  </si>
  <si>
    <t>2426599.331 </t>
  </si>
  <si>
    <t> 14.09.1931 19:56 </t>
  </si>
  <si>
    <t> 0.009 </t>
  </si>
  <si>
    <t>2426621.264 </t>
  </si>
  <si>
    <t> 06.10.1931 18:20 </t>
  </si>
  <si>
    <t> -0.024 </t>
  </si>
  <si>
    <t>2426825.498 </t>
  </si>
  <si>
    <t> 27.04.1932 23:57 </t>
  </si>
  <si>
    <t> -0.073 </t>
  </si>
  <si>
    <t>2426924.419 </t>
  </si>
  <si>
    <t> 04.08.1932 22:03 </t>
  </si>
  <si>
    <t> 0.001 </t>
  </si>
  <si>
    <t>2426946.367 </t>
  </si>
  <si>
    <t> 26.08.1932 20:48 </t>
  </si>
  <si>
    <t> -0.017 </t>
  </si>
  <si>
    <t>2427606.476 </t>
  </si>
  <si>
    <t> 17.06.1934 23:25 </t>
  </si>
  <si>
    <t> 0.015 </t>
  </si>
  <si>
    <t>2427628.445 </t>
  </si>
  <si>
    <t> 09.07.1934 22:40 </t>
  </si>
  <si>
    <t> 0.018 </t>
  </si>
  <si>
    <t>2427683.347 </t>
  </si>
  <si>
    <t> 02.09.1934 20:19 </t>
  </si>
  <si>
    <t>2427694.342 </t>
  </si>
  <si>
    <t> 13.09.1934 20:12 </t>
  </si>
  <si>
    <t> 0.017 </t>
  </si>
  <si>
    <t>2428366.489 </t>
  </si>
  <si>
    <t> 16.07.1936 23:44 </t>
  </si>
  <si>
    <t>V </t>
  </si>
  <si>
    <t> F.Lause </t>
  </si>
  <si>
    <t> AN 266.22 </t>
  </si>
  <si>
    <t>2428377.475 </t>
  </si>
  <si>
    <t> 27.07.1936 23:24 </t>
  </si>
  <si>
    <t> 0.008 </t>
  </si>
  <si>
    <t>2428387.320 </t>
  </si>
  <si>
    <t> 06.08.1936 19:40 </t>
  </si>
  <si>
    <t> -0.031 </t>
  </si>
  <si>
    <t>2428399.432 </t>
  </si>
  <si>
    <t> 18.08.1936 22:22 </t>
  </si>
  <si>
    <t> -0.001 </t>
  </si>
  <si>
    <t>2428422.487 </t>
  </si>
  <si>
    <t> 10.09.1936 23:41 </t>
  </si>
  <si>
    <t> -0.010 </t>
  </si>
  <si>
    <t>2428454.360 </t>
  </si>
  <si>
    <t> 12.10.1936 20:38 </t>
  </si>
  <si>
    <t> 0.013 </t>
  </si>
  <si>
    <t>2428455.408 </t>
  </si>
  <si>
    <t> 13.10.1936 21:47 </t>
  </si>
  <si>
    <t> -0.038 </t>
  </si>
  <si>
    <t>2428465.311 </t>
  </si>
  <si>
    <t> 23.10.1936 19:27 </t>
  </si>
  <si>
    <t> -0.019 </t>
  </si>
  <si>
    <t>2428476.340 </t>
  </si>
  <si>
    <t> 03.11.1936 20:09 </t>
  </si>
  <si>
    <t> 0.027 </t>
  </si>
  <si>
    <t>2428498.260 </t>
  </si>
  <si>
    <t> 25.11.1936 18:14 </t>
  </si>
  <si>
    <t>2428614.719 </t>
  </si>
  <si>
    <t> 22.03.1937 05:15 </t>
  </si>
  <si>
    <t> 0.020 </t>
  </si>
  <si>
    <t>2428689.379 </t>
  </si>
  <si>
    <t> 04.06.1937 21:05 </t>
  </si>
  <si>
    <t> -0.004 </t>
  </si>
  <si>
    <t>2428690.479 </t>
  </si>
  <si>
    <t> 05.06.1937 23:29 </t>
  </si>
  <si>
    <t>2428757.476 </t>
  </si>
  <si>
    <t> 11.08.1937 23:25 </t>
  </si>
  <si>
    <t> -0.002 </t>
  </si>
  <si>
    <t>2428778.338 </t>
  </si>
  <si>
    <t> 01.09.1937 20:06 </t>
  </si>
  <si>
    <t> -0.007 </t>
  </si>
  <si>
    <t>2428779.440 </t>
  </si>
  <si>
    <t> 02.09.1937 22:33 </t>
  </si>
  <si>
    <t>2428780.514 </t>
  </si>
  <si>
    <t> 04.09.1937 00:20 </t>
  </si>
  <si>
    <t> -0.028 </t>
  </si>
  <si>
    <t>2428790.416 </t>
  </si>
  <si>
    <t> 13.09.1937 21:59 </t>
  </si>
  <si>
    <t> -0.011 </t>
  </si>
  <si>
    <t>2428802.488 </t>
  </si>
  <si>
    <t> 25.09.1937 23:42 </t>
  </si>
  <si>
    <t> -0.020 </t>
  </si>
  <si>
    <t>2428833.257 </t>
  </si>
  <si>
    <t> 26.10.1937 18:10 </t>
  </si>
  <si>
    <t>2428834.343 </t>
  </si>
  <si>
    <t> 27.10.1937 20:13 </t>
  </si>
  <si>
    <t> -0.016 </t>
  </si>
  <si>
    <t>2428844.224 </t>
  </si>
  <si>
    <t> 06.11.1937 17:22 </t>
  </si>
  <si>
    <t>2428845.325 </t>
  </si>
  <si>
    <t> 07.11.1937 19:48 </t>
  </si>
  <si>
    <t>2428866.201 </t>
  </si>
  <si>
    <t> 28.11.1937 16:49 </t>
  </si>
  <si>
    <t> -0.008 </t>
  </si>
  <si>
    <t> AN 266.23 </t>
  </si>
  <si>
    <t>2428867.283 </t>
  </si>
  <si>
    <t> 29.11.1937 18:47 </t>
  </si>
  <si>
    <t> -0.025 </t>
  </si>
  <si>
    <t>2434165.4975 </t>
  </si>
  <si>
    <t> 01.06.1952 23:56 </t>
  </si>
  <si>
    <t> 0.0000 </t>
  </si>
  <si>
    <t>E </t>
  </si>
  <si>
    <t> A.Colacevich </t>
  </si>
  <si>
    <t> AAP 167.290 </t>
  </si>
  <si>
    <t>2434166.5789 </t>
  </si>
  <si>
    <t> 03.06.1952 01:53 </t>
  </si>
  <si>
    <t> -0.0168 </t>
  </si>
  <si>
    <t> MSAI 24.130 </t>
  </si>
  <si>
    <t>2434211.639 </t>
  </si>
  <si>
    <t> 18.07.1952 03:20 </t>
  </si>
  <si>
    <t> J.Ashbrook </t>
  </si>
  <si>
    <t> AJ 57.259 </t>
  </si>
  <si>
    <t>2434243.4599 </t>
  </si>
  <si>
    <t> 18.08.1952 23:02 </t>
  </si>
  <si>
    <t> -0.0167 </t>
  </si>
  <si>
    <t>2434244.575 </t>
  </si>
  <si>
    <t> 20.08.1952 01:48 </t>
  </si>
  <si>
    <t> 0.000 </t>
  </si>
  <si>
    <t>2434253.3614 </t>
  </si>
  <si>
    <t> 28.08.1952 20:40 </t>
  </si>
  <si>
    <t> 0.0001 </t>
  </si>
  <si>
    <t>2434493.873 </t>
  </si>
  <si>
    <t> 26.04.1953 08:57 </t>
  </si>
  <si>
    <t> W.S.Fitch </t>
  </si>
  <si>
    <t> AJ 69.316 </t>
  </si>
  <si>
    <t>2434873.90 </t>
  </si>
  <si>
    <t> 11.05.1954 09:36 </t>
  </si>
  <si>
    <t> 0.00 </t>
  </si>
  <si>
    <t>2437493.348 </t>
  </si>
  <si>
    <t> 12.07.1961 20:21 </t>
  </si>
  <si>
    <t> M.E.Kiperman </t>
  </si>
  <si>
    <t> PZ 15.219 </t>
  </si>
  <si>
    <t>2437494.418 </t>
  </si>
  <si>
    <t> 13.07.1961 22:01 </t>
  </si>
  <si>
    <t> -0.021 </t>
  </si>
  <si>
    <t>2437907.396 </t>
  </si>
  <si>
    <t> 30.08.1962 21:30 </t>
  </si>
  <si>
    <t> P.Ahnert </t>
  </si>
  <si>
    <t> MVS 720 </t>
  </si>
  <si>
    <t>2438286.311 </t>
  </si>
  <si>
    <t> 13.09.1963 19:27 </t>
  </si>
  <si>
    <t> S.S.Vikhristjuk </t>
  </si>
  <si>
    <t>2438589.451 </t>
  </si>
  <si>
    <t> 12.07.1964 22:49 </t>
  </si>
  <si>
    <t> K.Carbol </t>
  </si>
  <si>
    <t> BRNO 6 </t>
  </si>
  <si>
    <t>2440410.4204 </t>
  </si>
  <si>
    <t> 07.07.1969 22:05 </t>
  </si>
  <si>
    <t> C.Ibanoglu </t>
  </si>
  <si>
    <t>IBVS 456 </t>
  </si>
  <si>
    <t>2440422.4890 </t>
  </si>
  <si>
    <t> 19.07.1969 23:44 </t>
  </si>
  <si>
    <t> -0.0126 </t>
  </si>
  <si>
    <t> P.Battistini </t>
  </si>
  <si>
    <t>IBVS 951 </t>
  </si>
  <si>
    <t>2440477.405 </t>
  </si>
  <si>
    <t> 12.09.1969 21:43 </t>
  </si>
  <si>
    <t> -0.012 </t>
  </si>
  <si>
    <t> M.Meier </t>
  </si>
  <si>
    <t>2440713.553 </t>
  </si>
  <si>
    <t> 07.05.1970 01:16 </t>
  </si>
  <si>
    <t> 0.002 </t>
  </si>
  <si>
    <t> R.Diethelm </t>
  </si>
  <si>
    <t> ORI 119 </t>
  </si>
  <si>
    <t>2440812.398 </t>
  </si>
  <si>
    <t> 13.08.1970 21:33 </t>
  </si>
  <si>
    <t> H.Herrmann </t>
  </si>
  <si>
    <t>IBVS 530 </t>
  </si>
  <si>
    <t>2441527.3776 </t>
  </si>
  <si>
    <t> 28.07.1972 21:03 </t>
  </si>
  <si>
    <t> -0.0119 </t>
  </si>
  <si>
    <t> R.Akinci </t>
  </si>
  <si>
    <t>IBVS 937 </t>
  </si>
  <si>
    <t>2441539.470 </t>
  </si>
  <si>
    <t> 09.08.1972 23:16 </t>
  </si>
  <si>
    <t> P.R.Clayton </t>
  </si>
  <si>
    <t> JBAA 83.454 </t>
  </si>
  <si>
    <t>2441539.502 </t>
  </si>
  <si>
    <t> 10.08.1972 00:02 </t>
  </si>
  <si>
    <t> 0.031 </t>
  </si>
  <si>
    <t> M.J.Currie </t>
  </si>
  <si>
    <t>2441540.556 </t>
  </si>
  <si>
    <t> 11.08.1972 01:20 </t>
  </si>
  <si>
    <t> -0.013 </t>
  </si>
  <si>
    <t> T.T.Gough </t>
  </si>
  <si>
    <t>2441561.473 </t>
  </si>
  <si>
    <t> 31.08.1972 23:21 </t>
  </si>
  <si>
    <t> 0.036 </t>
  </si>
  <si>
    <t>2441952.428 </t>
  </si>
  <si>
    <t> 26.09.1973 22:16 </t>
  </si>
  <si>
    <t> A.Brown </t>
  </si>
  <si>
    <t> JBAA 85.446 </t>
  </si>
  <si>
    <t>2442235.7911 </t>
  </si>
  <si>
    <t> 07.07.1974 06:59 </t>
  </si>
  <si>
    <t> -0.0006 </t>
  </si>
  <si>
    <t> C.Scarfe </t>
  </si>
  <si>
    <t>2442286.3136 </t>
  </si>
  <si>
    <t> 26.08.1974 19:31 </t>
  </si>
  <si>
    <t>IBVS 1053 </t>
  </si>
  <si>
    <t>2442593.8373 </t>
  </si>
  <si>
    <t> 30.06.1975 08:05 </t>
  </si>
  <si>
    <t> 0.0004 </t>
  </si>
  <si>
    <t> Barlow </t>
  </si>
  <si>
    <t>2442633.375 </t>
  </si>
  <si>
    <t> 08.08.1975 21:00 </t>
  </si>
  <si>
    <t> BBS 23 </t>
  </si>
  <si>
    <t>2442637.7683 </t>
  </si>
  <si>
    <t> 13.08.1975 06:26 </t>
  </si>
  <si>
    <t> -0.0005 </t>
  </si>
  <si>
    <t>2442958.508 </t>
  </si>
  <si>
    <t> 29.06.1976 00:11 </t>
  </si>
  <si>
    <t> T.Brelstaff </t>
  </si>
  <si>
    <t> VSSC 58.18 </t>
  </si>
  <si>
    <t>2442981.541 </t>
  </si>
  <si>
    <t> 22.07.1976 00:59 </t>
  </si>
  <si>
    <t>2442984.8313 </t>
  </si>
  <si>
    <t> 25.07.1976 07:57 </t>
  </si>
  <si>
    <t> 0.0003 </t>
  </si>
  <si>
    <t>2443275.8711 </t>
  </si>
  <si>
    <t> 12.05.1977 08:54 </t>
  </si>
  <si>
    <t> -0.0089 </t>
  </si>
  <si>
    <t> Naqvi &amp; Bergbusch </t>
  </si>
  <si>
    <t>2443338.481 </t>
  </si>
  <si>
    <t> 13.07.1977 23:32 </t>
  </si>
  <si>
    <t> T.Juhasz </t>
  </si>
  <si>
    <t> ALGL 36 </t>
  </si>
  <si>
    <t>2443338.484 </t>
  </si>
  <si>
    <t> 13.07.1977 23:36 </t>
  </si>
  <si>
    <t> Molnar </t>
  </si>
  <si>
    <t>2443338.487 </t>
  </si>
  <si>
    <t> 13.07.1977 23:41 </t>
  </si>
  <si>
    <t> 0.004 </t>
  </si>
  <si>
    <t> Szabo </t>
  </si>
  <si>
    <t>2443394.466 </t>
  </si>
  <si>
    <t> 07.09.1977 23:11 </t>
  </si>
  <si>
    <t> -0.030 </t>
  </si>
  <si>
    <t>2444130.355 </t>
  </si>
  <si>
    <t> 13.09.1979 20:31 </t>
  </si>
  <si>
    <t> VSSC 59.18 </t>
  </si>
  <si>
    <t>2444437.8726 </t>
  </si>
  <si>
    <t> 17.07.1980 08:56 </t>
  </si>
  <si>
    <t> -0.0068 </t>
  </si>
  <si>
    <t> Forbes </t>
  </si>
  <si>
    <t>2444443.361 </t>
  </si>
  <si>
    <t> 22.07.1980 20:39 </t>
  </si>
  <si>
    <t> R.Germann </t>
  </si>
  <si>
    <t> BBS 49 </t>
  </si>
  <si>
    <t>2444443.378 </t>
  </si>
  <si>
    <t> 22.07.1980 21:04 </t>
  </si>
  <si>
    <t> A.Buzzoni </t>
  </si>
  <si>
    <t>2444532.332 </t>
  </si>
  <si>
    <t> 19.10.1980 19:58 </t>
  </si>
  <si>
    <t> A.Hollis </t>
  </si>
  <si>
    <t> VSSC 59.19 </t>
  </si>
  <si>
    <t>2444739.9103 </t>
  </si>
  <si>
    <t> 15.05.1981 09:50 </t>
  </si>
  <si>
    <t> -0.0011 </t>
  </si>
  <si>
    <t>2444757.481 </t>
  </si>
  <si>
    <t> 01.06.1981 23:32 </t>
  </si>
  <si>
    <t> BBS 55 </t>
  </si>
  <si>
    <t>2444834.3649 </t>
  </si>
  <si>
    <t> 17.08.1981 20:45 </t>
  </si>
  <si>
    <t> -0.0001 </t>
  </si>
  <si>
    <t> BBS 56 </t>
  </si>
  <si>
    <t>2444845.333 </t>
  </si>
  <si>
    <t> 28.08.1981 19:59 </t>
  </si>
  <si>
    <t> -0.015 </t>
  </si>
  <si>
    <t>2444878.292 </t>
  </si>
  <si>
    <t> 30.09.1981 19:00 </t>
  </si>
  <si>
    <t> -0.005 </t>
  </si>
  <si>
    <t>2445168.2465 </t>
  </si>
  <si>
    <t> 17.07.1982 17:54 </t>
  </si>
  <si>
    <t> Khaliullin&amp;Kozyr. </t>
  </si>
  <si>
    <t> ASS 106.93 </t>
  </si>
  <si>
    <t>2445169.3386 </t>
  </si>
  <si>
    <t> 18.07.1982 20:07 </t>
  </si>
  <si>
    <t> -0.0073 </t>
  </si>
  <si>
    <t>2445498.8291 </t>
  </si>
  <si>
    <t> 13.06.1983 07:53 </t>
  </si>
  <si>
    <t> -0.0062 </t>
  </si>
  <si>
    <t>2445561.414 </t>
  </si>
  <si>
    <t> 14.08.1983 21:56 </t>
  </si>
  <si>
    <t> W.Braune </t>
  </si>
  <si>
    <t>BAVM 38 </t>
  </si>
  <si>
    <t>2445561.464 </t>
  </si>
  <si>
    <t> 14.08.1983 23:08 </t>
  </si>
  <si>
    <t> G.Poistel </t>
  </si>
  <si>
    <t> BBS 68 </t>
  </si>
  <si>
    <t>2445874.4474 </t>
  </si>
  <si>
    <t> 22.06.1984 22:44 </t>
  </si>
  <si>
    <t> -0.0059 </t>
  </si>
  <si>
    <t>2445875.5505 </t>
  </si>
  <si>
    <t> 24.06.1984 01:12 </t>
  </si>
  <si>
    <t>2445885.4292 </t>
  </si>
  <si>
    <t> 03.07.1984 22:18 </t>
  </si>
  <si>
    <t> -0.0071 </t>
  </si>
  <si>
    <t>2445886.5333 </t>
  </si>
  <si>
    <t> 05.07.1984 00:47 </t>
  </si>
  <si>
    <t> -0.0013 </t>
  </si>
  <si>
    <t>2445900.8069 </t>
  </si>
  <si>
    <t> 19.07.1984 07:21 </t>
  </si>
  <si>
    <t> -0.0055 </t>
  </si>
  <si>
    <t>2445911.7898 </t>
  </si>
  <si>
    <t> 30.07.1984 06:57 </t>
  </si>
  <si>
    <t> -0.0056 </t>
  </si>
  <si>
    <t>2446210.530 </t>
  </si>
  <si>
    <t> 25.05.1985 00:43 </t>
  </si>
  <si>
    <t> BBS 77 </t>
  </si>
  <si>
    <t>2446236.8860 </t>
  </si>
  <si>
    <t> 20.06.1985 09:15 </t>
  </si>
  <si>
    <t> Gagne </t>
  </si>
  <si>
    <t>2446246.769 </t>
  </si>
  <si>
    <t> 30.06.1985 06:27 </t>
  </si>
  <si>
    <t> D.Williams </t>
  </si>
  <si>
    <t> AOEB 12 </t>
  </si>
  <si>
    <t>2446258.8512 </t>
  </si>
  <si>
    <t> 12.07.1985 08:25 </t>
  </si>
  <si>
    <t> -0.0064 </t>
  </si>
  <si>
    <t>2446298.392 </t>
  </si>
  <si>
    <t> 20.08.1985 21:24 </t>
  </si>
  <si>
    <t>2446320.384 </t>
  </si>
  <si>
    <t> 11.09.1985 21:12 </t>
  </si>
  <si>
    <t> 0.022 </t>
  </si>
  <si>
    <t> I.Middlemist </t>
  </si>
  <si>
    <t> VSSC 64.24 </t>
  </si>
  <si>
    <t>2446342.362 </t>
  </si>
  <si>
    <t> 03.10.1985 20:41 </t>
  </si>
  <si>
    <t> 0.034 </t>
  </si>
  <si>
    <t>2446968.314 </t>
  </si>
  <si>
    <t> 21.06.1987 19:32 </t>
  </si>
  <si>
    <t> -0.044 </t>
  </si>
  <si>
    <t> J.Isles </t>
  </si>
  <si>
    <t> VSSC 70.21 </t>
  </si>
  <si>
    <t>2446969.494 </t>
  </si>
  <si>
    <t> 22.06.1987 23:51 </t>
  </si>
  <si>
    <t> 0.038 </t>
  </si>
  <si>
    <t>2447307.7328 </t>
  </si>
  <si>
    <t> 26.05.1988 05:35 </t>
  </si>
  <si>
    <t> 0.0005 </t>
  </si>
  <si>
    <t> D.Caton et al. </t>
  </si>
  <si>
    <t>IBVS 3408 </t>
  </si>
  <si>
    <t>2447437.3303 </t>
  </si>
  <si>
    <t> 02.10.1988 19:55 </t>
  </si>
  <si>
    <t> J.Ells </t>
  </si>
  <si>
    <t> VSSC 72.26 </t>
  </si>
  <si>
    <t>2447654.7939 </t>
  </si>
  <si>
    <t> 08.05.1989 07:03 </t>
  </si>
  <si>
    <t>2447696.5275 </t>
  </si>
  <si>
    <t> 19.06.1989 00:39 </t>
  </si>
  <si>
    <t> -0.0023 </t>
  </si>
  <si>
    <t> VSSC 73 </t>
  </si>
  <si>
    <t>2448108.3891 </t>
  </si>
  <si>
    <t> 04.08.1990 21:20 </t>
  </si>
  <si>
    <t> -0.0025 </t>
  </si>
  <si>
    <t> BBS 96 </t>
  </si>
  <si>
    <t>2448499.3838 </t>
  </si>
  <si>
    <t> 30.08.1991 21:12 </t>
  </si>
  <si>
    <t> -0.0019 </t>
  </si>
  <si>
    <t> E.Blättler </t>
  </si>
  <si>
    <t> BBS 99 </t>
  </si>
  <si>
    <t>2449237.468 </t>
  </si>
  <si>
    <t> 06.09.1993 23:13 </t>
  </si>
  <si>
    <t> M.Csukas </t>
  </si>
  <si>
    <t> ALBO 1994 2 </t>
  </si>
  <si>
    <t>2449560.3397 </t>
  </si>
  <si>
    <t> 26.07.1994 20:09 </t>
  </si>
  <si>
    <t> B.Gürol </t>
  </si>
  <si>
    <t>IBVS 4380 </t>
  </si>
  <si>
    <t>2449565.824 </t>
  </si>
  <si>
    <t> 01.08.1994 07:46 </t>
  </si>
  <si>
    <t> -0.009 </t>
  </si>
  <si>
    <t>C </t>
  </si>
  <si>
    <t>ns</t>
  </si>
  <si>
    <t> S.Cook </t>
  </si>
  <si>
    <t>2451415.365 </t>
  </si>
  <si>
    <t> 24.08.1999 20:45 </t>
  </si>
  <si>
    <t> K.Tikkanen </t>
  </si>
  <si>
    <t> BBS 123 </t>
  </si>
  <si>
    <t>2451740.448 </t>
  </si>
  <si>
    <t> 14.07.2000 22:45 </t>
  </si>
  <si>
    <t>2451773.4089 </t>
  </si>
  <si>
    <t> 16.08.2000 21:48 </t>
  </si>
  <si>
    <t> -0.0034 </t>
  </si>
  <si>
    <t>2452411.542 </t>
  </si>
  <si>
    <t> 17.05.2002 01:00 </t>
  </si>
  <si>
    <t> 0.019 </t>
  </si>
  <si>
    <t> BBS 128 </t>
  </si>
  <si>
    <t>2452455.451 </t>
  </si>
  <si>
    <t> 29.06.2002 22:49 </t>
  </si>
  <si>
    <t> R.Meyer </t>
  </si>
  <si>
    <t>BAVM 157 </t>
  </si>
  <si>
    <t>2452477.425 </t>
  </si>
  <si>
    <t> 21.07.2002 22:12 </t>
  </si>
  <si>
    <t>2452816.7925 </t>
  </si>
  <si>
    <t> 26.06.2003 07:01 </t>
  </si>
  <si>
    <t> -0.0029 </t>
  </si>
  <si>
    <t> Caton &amp; Smith </t>
  </si>
  <si>
    <t>IBVS 5595 </t>
  </si>
  <si>
    <t>2452857.433 </t>
  </si>
  <si>
    <t> 05.08.2003 22:23 </t>
  </si>
  <si>
    <t>BAVM 171 </t>
  </si>
  <si>
    <t>2452914.5486 </t>
  </si>
  <si>
    <t> 02.10.2003 01:09 </t>
  </si>
  <si>
    <t> 0.0046 </t>
  </si>
  <si>
    <t>2453161.6588 </t>
  </si>
  <si>
    <t> 05.06.2004 03:48 </t>
  </si>
  <si>
    <t> -0.0022 </t>
  </si>
  <si>
    <t> C.Hesseltine </t>
  </si>
  <si>
    <t>2453528.4892 </t>
  </si>
  <si>
    <t> 06.06.2005 23:44 </t>
  </si>
  <si>
    <t> H.V. Senavci et al. </t>
  </si>
  <si>
    <t>IBVS 5754 </t>
  </si>
  <si>
    <t>2453575.7235 </t>
  </si>
  <si>
    <t> 24.07.2005 05:21 </t>
  </si>
  <si>
    <t> 0.0041 </t>
  </si>
  <si>
    <t> Smith &amp; Caton </t>
  </si>
  <si>
    <t>IBVS 5745 </t>
  </si>
  <si>
    <t>2453932.6620 </t>
  </si>
  <si>
    <t> 16.07.2006 03:53 </t>
  </si>
  <si>
    <t> -0.0043 </t>
  </si>
  <si>
    <t>2453974.39866 </t>
  </si>
  <si>
    <t> 26.08.2006 21:34 </t>
  </si>
  <si>
    <t> -0.00296 </t>
  </si>
  <si>
    <t>R</t>
  </si>
  <si>
    <t> P.Svoboda </t>
  </si>
  <si>
    <t>OEJV 0074 </t>
  </si>
  <si>
    <t>2454210.54819 </t>
  </si>
  <si>
    <t> 20.04.2007 01:09 </t>
  </si>
  <si>
    <t> 0.01248 </t>
  </si>
  <si>
    <t> L.Brát </t>
  </si>
  <si>
    <t>2454253.3641 </t>
  </si>
  <si>
    <t> 01.06.2007 20:44 </t>
  </si>
  <si>
    <t> -0.0052 </t>
  </si>
  <si>
    <t>m</t>
  </si>
  <si>
    <t> T.Kilicoglu et al. </t>
  </si>
  <si>
    <t>IBVS 5801 </t>
  </si>
  <si>
    <t>2454265.4574 </t>
  </si>
  <si>
    <t> 13.06.2007 22:58 </t>
  </si>
  <si>
    <t> 0.0068 </t>
  </si>
  <si>
    <t>2454321.46205 </t>
  </si>
  <si>
    <t> 08.08.2007 23:05 </t>
  </si>
  <si>
    <t> -0.00177 </t>
  </si>
  <si>
    <t> L.Šmelcer </t>
  </si>
  <si>
    <t>2454535.63717 </t>
  </si>
  <si>
    <t> 10.03.2008 03:17 </t>
  </si>
  <si>
    <t> 0.00523 </t>
  </si>
  <si>
    <t> P.Zasche &amp; M.Zejda </t>
  </si>
  <si>
    <t>IBVS 6007 </t>
  </si>
  <si>
    <t>2454947.4879 </t>
  </si>
  <si>
    <t> 25.04.2009 23:42 </t>
  </si>
  <si>
    <t> -0.0058 </t>
  </si>
  <si>
    <t>OEJV 0107 </t>
  </si>
  <si>
    <t>2454947.4899 </t>
  </si>
  <si>
    <t> 25.04.2009 23:45 </t>
  </si>
  <si>
    <t> -0.0038 </t>
  </si>
  <si>
    <t>2454947.4903 </t>
  </si>
  <si>
    <t> 25.04.2009 23:46 </t>
  </si>
  <si>
    <t>2455751.4441 </t>
  </si>
  <si>
    <t> 08.07.2011 22:39 </t>
  </si>
  <si>
    <t> L.Corp </t>
  </si>
  <si>
    <t> JAAVSO 40;975 </t>
  </si>
  <si>
    <t>2456489.5001 </t>
  </si>
  <si>
    <t> 16.07.2013 00:00 </t>
  </si>
  <si>
    <t> -0.0041 </t>
  </si>
  <si>
    <t> F.Agerer </t>
  </si>
  <si>
    <t>BAVM 232 </t>
  </si>
  <si>
    <t>2456500.48361 </t>
  </si>
  <si>
    <t> 26.07.2013 23:36 </t>
  </si>
  <si>
    <t> -0.00360 </t>
  </si>
  <si>
    <t> M.Mašek </t>
  </si>
  <si>
    <t>OEJV 0160 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</si>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</sst>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4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3" fillId="0" borderId="2" applyNumberFormat="0" applyFont="0" applyFill="0" applyAlignment="0" applyProtection="0"/>
  </cellStyleXfs>
  <cellXfs count="8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/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NumberFormat="1" applyFont="1" applyAlignment="1">
      <alignment horizontal="left"/>
    </xf>
    <xf numFmtId="0" fontId="0" fillId="0" borderId="0" xfId="0">
      <alignment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left"/>
    </xf>
    <xf numFmtId="0" fontId="15" fillId="0" borderId="0" xfId="0" applyFont="1" applyAlignment="1"/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NumberFormat="1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0" fillId="2" borderId="12" xfId="7" applyFill="1" applyBorder="1" applyAlignment="1" applyProtection="1">
      <alignment horizontal="right" vertical="top" wrapText="1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10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V451 Oph - O-C Diagr.</a:t>
            </a:r>
          </a:p>
        </c:rich>
      </c:tx>
      <c:layout>
        <c:manualLayout>
          <c:xMode val="edge"/>
          <c:yMode val="edge"/>
          <c:x val="0.3693972179289026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1236476043277"/>
          <c:y val="0.14723926380368099"/>
          <c:w val="0.8222565687789799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-10467</c:v>
                </c:pt>
                <c:pt idx="1">
                  <c:v>-8800</c:v>
                </c:pt>
                <c:pt idx="2">
                  <c:v>-8717</c:v>
                </c:pt>
                <c:pt idx="3">
                  <c:v>-8642</c:v>
                </c:pt>
                <c:pt idx="4">
                  <c:v>-8637</c:v>
                </c:pt>
                <c:pt idx="5">
                  <c:v>-8301.5</c:v>
                </c:pt>
                <c:pt idx="6">
                  <c:v>-8291.5</c:v>
                </c:pt>
                <c:pt idx="7">
                  <c:v>-8198.5</c:v>
                </c:pt>
                <c:pt idx="8">
                  <c:v>-8153.5</c:v>
                </c:pt>
                <c:pt idx="9">
                  <c:v>-8143.5</c:v>
                </c:pt>
                <c:pt idx="10">
                  <c:v>-7843</c:v>
                </c:pt>
                <c:pt idx="11">
                  <c:v>-7833</c:v>
                </c:pt>
                <c:pt idx="12">
                  <c:v>-7808</c:v>
                </c:pt>
                <c:pt idx="13">
                  <c:v>-7803</c:v>
                </c:pt>
                <c:pt idx="14">
                  <c:v>-7497</c:v>
                </c:pt>
                <c:pt idx="15">
                  <c:v>-7492</c:v>
                </c:pt>
                <c:pt idx="16">
                  <c:v>-7487.5</c:v>
                </c:pt>
                <c:pt idx="17">
                  <c:v>-7482</c:v>
                </c:pt>
                <c:pt idx="18">
                  <c:v>-7471.5</c:v>
                </c:pt>
                <c:pt idx="19">
                  <c:v>-7457</c:v>
                </c:pt>
                <c:pt idx="20">
                  <c:v>-7456.5</c:v>
                </c:pt>
                <c:pt idx="21">
                  <c:v>-7452</c:v>
                </c:pt>
                <c:pt idx="22">
                  <c:v>-7447</c:v>
                </c:pt>
                <c:pt idx="23">
                  <c:v>-7437</c:v>
                </c:pt>
                <c:pt idx="24">
                  <c:v>-7384</c:v>
                </c:pt>
                <c:pt idx="25">
                  <c:v>-7350</c:v>
                </c:pt>
                <c:pt idx="26">
                  <c:v>-7349.5</c:v>
                </c:pt>
                <c:pt idx="27">
                  <c:v>-7319</c:v>
                </c:pt>
                <c:pt idx="28">
                  <c:v>-7309.5</c:v>
                </c:pt>
                <c:pt idx="29">
                  <c:v>-7309</c:v>
                </c:pt>
                <c:pt idx="30">
                  <c:v>-7308.5</c:v>
                </c:pt>
                <c:pt idx="31">
                  <c:v>-7304</c:v>
                </c:pt>
                <c:pt idx="32">
                  <c:v>-7298.5</c:v>
                </c:pt>
                <c:pt idx="33">
                  <c:v>-7284.5</c:v>
                </c:pt>
                <c:pt idx="34">
                  <c:v>-7284</c:v>
                </c:pt>
                <c:pt idx="35">
                  <c:v>-7279.5</c:v>
                </c:pt>
                <c:pt idx="36">
                  <c:v>-7279</c:v>
                </c:pt>
                <c:pt idx="37">
                  <c:v>-7269.5</c:v>
                </c:pt>
                <c:pt idx="38">
                  <c:v>-7269</c:v>
                </c:pt>
                <c:pt idx="39">
                  <c:v>-4857</c:v>
                </c:pt>
                <c:pt idx="40">
                  <c:v>-4856.5</c:v>
                </c:pt>
                <c:pt idx="41">
                  <c:v>-4836</c:v>
                </c:pt>
                <c:pt idx="42">
                  <c:v>-4821.5</c:v>
                </c:pt>
                <c:pt idx="43">
                  <c:v>-4821</c:v>
                </c:pt>
                <c:pt idx="44">
                  <c:v>-4817</c:v>
                </c:pt>
                <c:pt idx="45">
                  <c:v>-4707.5</c:v>
                </c:pt>
                <c:pt idx="46">
                  <c:v>-4534.5</c:v>
                </c:pt>
                <c:pt idx="47">
                  <c:v>-3342</c:v>
                </c:pt>
                <c:pt idx="48">
                  <c:v>-3341.5</c:v>
                </c:pt>
                <c:pt idx="49">
                  <c:v>-3153.5</c:v>
                </c:pt>
                <c:pt idx="50">
                  <c:v>-2981</c:v>
                </c:pt>
                <c:pt idx="51">
                  <c:v>-2843</c:v>
                </c:pt>
                <c:pt idx="52">
                  <c:v>-2014</c:v>
                </c:pt>
                <c:pt idx="53">
                  <c:v>-2008.5</c:v>
                </c:pt>
                <c:pt idx="54">
                  <c:v>-1983.5</c:v>
                </c:pt>
                <c:pt idx="55">
                  <c:v>-1876</c:v>
                </c:pt>
                <c:pt idx="56">
                  <c:v>-1831</c:v>
                </c:pt>
                <c:pt idx="57">
                  <c:v>-1505.5</c:v>
                </c:pt>
                <c:pt idx="58">
                  <c:v>-1505.5</c:v>
                </c:pt>
                <c:pt idx="59">
                  <c:v>-1505.5</c:v>
                </c:pt>
                <c:pt idx="60">
                  <c:v>-1500</c:v>
                </c:pt>
                <c:pt idx="61">
                  <c:v>-1500</c:v>
                </c:pt>
                <c:pt idx="62">
                  <c:v>-1499.5</c:v>
                </c:pt>
                <c:pt idx="63">
                  <c:v>-1490</c:v>
                </c:pt>
                <c:pt idx="64">
                  <c:v>-1312</c:v>
                </c:pt>
                <c:pt idx="65">
                  <c:v>-1183</c:v>
                </c:pt>
                <c:pt idx="66">
                  <c:v>-1160</c:v>
                </c:pt>
                <c:pt idx="67">
                  <c:v>-1020</c:v>
                </c:pt>
                <c:pt idx="68">
                  <c:v>-1002</c:v>
                </c:pt>
                <c:pt idx="69">
                  <c:v>-1000</c:v>
                </c:pt>
                <c:pt idx="70">
                  <c:v>-854</c:v>
                </c:pt>
                <c:pt idx="71">
                  <c:v>-843.5</c:v>
                </c:pt>
                <c:pt idx="72">
                  <c:v>-842</c:v>
                </c:pt>
                <c:pt idx="73">
                  <c:v>-709.5</c:v>
                </c:pt>
                <c:pt idx="74">
                  <c:v>-681</c:v>
                </c:pt>
                <c:pt idx="75">
                  <c:v>-681</c:v>
                </c:pt>
                <c:pt idx="76">
                  <c:v>-681</c:v>
                </c:pt>
                <c:pt idx="77">
                  <c:v>-655.5</c:v>
                </c:pt>
                <c:pt idx="78">
                  <c:v>-320.5</c:v>
                </c:pt>
                <c:pt idx="79">
                  <c:v>-180.5</c:v>
                </c:pt>
                <c:pt idx="80">
                  <c:v>-178</c:v>
                </c:pt>
                <c:pt idx="81">
                  <c:v>-178</c:v>
                </c:pt>
                <c:pt idx="82">
                  <c:v>-137.5</c:v>
                </c:pt>
                <c:pt idx="83">
                  <c:v>-43</c:v>
                </c:pt>
                <c:pt idx="84">
                  <c:v>-35</c:v>
                </c:pt>
                <c:pt idx="85">
                  <c:v>0</c:v>
                </c:pt>
                <c:pt idx="86">
                  <c:v>0</c:v>
                </c:pt>
                <c:pt idx="87">
                  <c:v>5</c:v>
                </c:pt>
                <c:pt idx="88">
                  <c:v>5</c:v>
                </c:pt>
                <c:pt idx="89">
                  <c:v>20</c:v>
                </c:pt>
                <c:pt idx="90">
                  <c:v>152</c:v>
                </c:pt>
                <c:pt idx="91">
                  <c:v>152.5</c:v>
                </c:pt>
                <c:pt idx="92">
                  <c:v>302.5</c:v>
                </c:pt>
                <c:pt idx="93">
                  <c:v>331</c:v>
                </c:pt>
                <c:pt idx="94">
                  <c:v>331</c:v>
                </c:pt>
                <c:pt idx="95">
                  <c:v>473.5</c:v>
                </c:pt>
                <c:pt idx="96">
                  <c:v>474</c:v>
                </c:pt>
                <c:pt idx="97">
                  <c:v>478.5</c:v>
                </c:pt>
                <c:pt idx="98">
                  <c:v>479</c:v>
                </c:pt>
                <c:pt idx="99">
                  <c:v>485.5</c:v>
                </c:pt>
                <c:pt idx="100">
                  <c:v>490.5</c:v>
                </c:pt>
                <c:pt idx="101">
                  <c:v>626.5</c:v>
                </c:pt>
                <c:pt idx="102">
                  <c:v>638.5</c:v>
                </c:pt>
                <c:pt idx="103">
                  <c:v>643</c:v>
                </c:pt>
                <c:pt idx="104">
                  <c:v>648.5</c:v>
                </c:pt>
                <c:pt idx="105">
                  <c:v>666.5</c:v>
                </c:pt>
                <c:pt idx="106">
                  <c:v>666.5</c:v>
                </c:pt>
                <c:pt idx="107">
                  <c:v>676.5</c:v>
                </c:pt>
                <c:pt idx="108">
                  <c:v>686.5</c:v>
                </c:pt>
                <c:pt idx="109">
                  <c:v>971.5</c:v>
                </c:pt>
                <c:pt idx="110">
                  <c:v>972</c:v>
                </c:pt>
                <c:pt idx="111">
                  <c:v>1126</c:v>
                </c:pt>
                <c:pt idx="112">
                  <c:v>1126</c:v>
                </c:pt>
                <c:pt idx="113">
                  <c:v>1185</c:v>
                </c:pt>
                <c:pt idx="114">
                  <c:v>1211.5</c:v>
                </c:pt>
                <c:pt idx="115">
                  <c:v>1245</c:v>
                </c:pt>
                <c:pt idx="116">
                  <c:v>1284</c:v>
                </c:pt>
                <c:pt idx="117">
                  <c:v>1284</c:v>
                </c:pt>
                <c:pt idx="118">
                  <c:v>1303</c:v>
                </c:pt>
                <c:pt idx="119">
                  <c:v>1490.5</c:v>
                </c:pt>
                <c:pt idx="120">
                  <c:v>1490.5</c:v>
                </c:pt>
                <c:pt idx="121">
                  <c:v>1658</c:v>
                </c:pt>
                <c:pt idx="122">
                  <c:v>1658</c:v>
                </c:pt>
                <c:pt idx="123">
                  <c:v>1668.5</c:v>
                </c:pt>
                <c:pt idx="124">
                  <c:v>2004.5</c:v>
                </c:pt>
                <c:pt idx="125">
                  <c:v>2142</c:v>
                </c:pt>
                <c:pt idx="126">
                  <c:v>2145</c:v>
                </c:pt>
                <c:pt idx="127">
                  <c:v>2151.5</c:v>
                </c:pt>
                <c:pt idx="128">
                  <c:v>2154</c:v>
                </c:pt>
                <c:pt idx="129">
                  <c:v>2154.5</c:v>
                </c:pt>
                <c:pt idx="130">
                  <c:v>2474.5</c:v>
                </c:pt>
                <c:pt idx="131">
                  <c:v>2476.5</c:v>
                </c:pt>
                <c:pt idx="132">
                  <c:v>2996</c:v>
                </c:pt>
                <c:pt idx="133">
                  <c:v>3144</c:v>
                </c:pt>
                <c:pt idx="134">
                  <c:v>3159</c:v>
                </c:pt>
                <c:pt idx="135">
                  <c:v>3449.5</c:v>
                </c:pt>
                <c:pt idx="136">
                  <c:v>3469.5</c:v>
                </c:pt>
                <c:pt idx="137">
                  <c:v>3479.5</c:v>
                </c:pt>
                <c:pt idx="138">
                  <c:v>3634</c:v>
                </c:pt>
                <c:pt idx="139">
                  <c:v>3652.5</c:v>
                </c:pt>
                <c:pt idx="140">
                  <c:v>3678.5</c:v>
                </c:pt>
                <c:pt idx="141">
                  <c:v>3791</c:v>
                </c:pt>
                <c:pt idx="142">
                  <c:v>3958</c:v>
                </c:pt>
                <c:pt idx="143">
                  <c:v>3979.5</c:v>
                </c:pt>
                <c:pt idx="144">
                  <c:v>4142</c:v>
                </c:pt>
                <c:pt idx="145">
                  <c:v>4161</c:v>
                </c:pt>
                <c:pt idx="146">
                  <c:v>4268.5</c:v>
                </c:pt>
                <c:pt idx="147">
                  <c:v>4288</c:v>
                </c:pt>
                <c:pt idx="148">
                  <c:v>4293.5</c:v>
                </c:pt>
                <c:pt idx="149">
                  <c:v>4319</c:v>
                </c:pt>
                <c:pt idx="150">
                  <c:v>4416.5</c:v>
                </c:pt>
                <c:pt idx="151">
                  <c:v>4604</c:v>
                </c:pt>
                <c:pt idx="152">
                  <c:v>4604</c:v>
                </c:pt>
                <c:pt idx="153">
                  <c:v>4604</c:v>
                </c:pt>
                <c:pt idx="154">
                  <c:v>4970</c:v>
                </c:pt>
                <c:pt idx="155">
                  <c:v>4970</c:v>
                </c:pt>
                <c:pt idx="156">
                  <c:v>5306</c:v>
                </c:pt>
                <c:pt idx="157">
                  <c:v>5311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0">
                  <c:v>5.0067200027115177E-3</c:v>
                </c:pt>
                <c:pt idx="1">
                  <c:v>5.8208000002196059E-2</c:v>
                </c:pt>
                <c:pt idx="2">
                  <c:v>-4.9273279997578356E-2</c:v>
                </c:pt>
                <c:pt idx="3">
                  <c:v>7.0147199985512998E-3</c:v>
                </c:pt>
                <c:pt idx="4">
                  <c:v>2.6033919999463251E-2</c:v>
                </c:pt>
                <c:pt idx="5">
                  <c:v>9.0222399994672742E-3</c:v>
                </c:pt>
                <c:pt idx="6">
                  <c:v>-2.3939359998621512E-2</c:v>
                </c:pt>
                <c:pt idx="7">
                  <c:v>-7.3382239999773446E-2</c:v>
                </c:pt>
                <c:pt idx="8">
                  <c:v>7.9056000322452746E-4</c:v>
                </c:pt>
                <c:pt idx="9">
                  <c:v>-1.7171039999084314E-2</c:v>
                </c:pt>
                <c:pt idx="10">
                  <c:v>1.4682879998872522E-2</c:v>
                </c:pt>
                <c:pt idx="11">
                  <c:v>1.7721280000841944E-2</c:v>
                </c:pt>
                <c:pt idx="12">
                  <c:v>4.8172800015890971E-3</c:v>
                </c:pt>
                <c:pt idx="13">
                  <c:v>1.683648000107496E-2</c:v>
                </c:pt>
                <c:pt idx="14">
                  <c:v>5.4115200036903843E-3</c:v>
                </c:pt>
                <c:pt idx="15">
                  <c:v>8.4307200013427064E-3</c:v>
                </c:pt>
                <c:pt idx="16">
                  <c:v>-3.1252000000677072E-2</c:v>
                </c:pt>
                <c:pt idx="17">
                  <c:v>-5.3087999913259409E-4</c:v>
                </c:pt>
                <c:pt idx="18">
                  <c:v>-9.7905599977821112E-3</c:v>
                </c:pt>
                <c:pt idx="19">
                  <c:v>1.2565119999635499E-2</c:v>
                </c:pt>
                <c:pt idx="20">
                  <c:v>-3.7732959997811122E-2</c:v>
                </c:pt>
                <c:pt idx="21">
                  <c:v>-1.9415679998928681E-2</c:v>
                </c:pt>
                <c:pt idx="22">
                  <c:v>2.6603520000207936E-2</c:v>
                </c:pt>
                <c:pt idx="23">
                  <c:v>-1.9358080000529299E-2</c:v>
                </c:pt>
                <c:pt idx="24">
                  <c:v>2.0045440000103554E-2</c:v>
                </c:pt>
                <c:pt idx="25">
                  <c:v>-4.2239999966113828E-3</c:v>
                </c:pt>
                <c:pt idx="26">
                  <c:v>-2.5220800016541034E-3</c:v>
                </c:pt>
                <c:pt idx="27">
                  <c:v>-1.7049599991878495E-3</c:v>
                </c:pt>
                <c:pt idx="28">
                  <c:v>-7.3684799972397741E-3</c:v>
                </c:pt>
                <c:pt idx="29">
                  <c:v>-3.6665600018750411E-3</c:v>
                </c:pt>
                <c:pt idx="30">
                  <c:v>-2.7964639997662744E-2</c:v>
                </c:pt>
                <c:pt idx="31">
                  <c:v>-1.064735999898403E-2</c:v>
                </c:pt>
                <c:pt idx="32">
                  <c:v>-1.9926239998312667E-2</c:v>
                </c:pt>
                <c:pt idx="33">
                  <c:v>-3.2724799966672435E-3</c:v>
                </c:pt>
                <c:pt idx="34">
                  <c:v>-1.5570559997286182E-2</c:v>
                </c:pt>
                <c:pt idx="35">
                  <c:v>-1.9253280002885731E-2</c:v>
                </c:pt>
                <c:pt idx="36">
                  <c:v>-1.6551359996810788E-2</c:v>
                </c:pt>
                <c:pt idx="37">
                  <c:v>-8.2148799992864951E-3</c:v>
                </c:pt>
                <c:pt idx="38">
                  <c:v>-2.4512959997082362E-2</c:v>
                </c:pt>
                <c:pt idx="39">
                  <c:v>4.9119997129309922E-5</c:v>
                </c:pt>
                <c:pt idx="40">
                  <c:v>-1.6848959996423218E-2</c:v>
                </c:pt>
                <c:pt idx="41">
                  <c:v>1.3029760004428681E-2</c:v>
                </c:pt>
                <c:pt idx="42">
                  <c:v>-1.6714559998945333E-2</c:v>
                </c:pt>
                <c:pt idx="43">
                  <c:v>8.7360000179614872E-5</c:v>
                </c:pt>
                <c:pt idx="44">
                  <c:v>1.0272000508848578E-4</c:v>
                </c:pt>
                <c:pt idx="45">
                  <c:v>-1.55767999967793E-2</c:v>
                </c:pt>
                <c:pt idx="46">
                  <c:v>2.8752000071108341E-4</c:v>
                </c:pt>
                <c:pt idx="47">
                  <c:v>7.3667199976625852E-3</c:v>
                </c:pt>
                <c:pt idx="48">
                  <c:v>-2.0931359998940025E-2</c:v>
                </c:pt>
                <c:pt idx="49">
                  <c:v>-3.0094399990048259E-3</c:v>
                </c:pt>
                <c:pt idx="50">
                  <c:v>-8.4703999891644344E-4</c:v>
                </c:pt>
                <c:pt idx="8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51-4BC5-BC61-1EA3EFAC17F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45">
                    <c:v>1E-3</c:v>
                  </c:pt>
                  <c:pt idx="53">
                    <c:v>2.0000000000000001E-4</c:v>
                  </c:pt>
                  <c:pt idx="86">
                    <c:v>0</c:v>
                  </c:pt>
                  <c:pt idx="112">
                    <c:v>3.5E-4</c:v>
                  </c:pt>
                  <c:pt idx="114">
                    <c:v>-2.2000000000000001E-4</c:v>
                  </c:pt>
                  <c:pt idx="115">
                    <c:v>-3.8000000000000002E-4</c:v>
                  </c:pt>
                  <c:pt idx="116">
                    <c:v>1.2E-4</c:v>
                  </c:pt>
                  <c:pt idx="125">
                    <c:v>1E-4</c:v>
                  </c:pt>
                  <c:pt idx="126">
                    <c:v>2.0000000000000001E-4</c:v>
                  </c:pt>
                  <c:pt idx="127">
                    <c:v>4.0000000000000002E-4</c:v>
                  </c:pt>
                  <c:pt idx="129">
                    <c:v>1E-4</c:v>
                  </c:pt>
                  <c:pt idx="130">
                    <c:v>2.0000000000000001E-4</c:v>
                  </c:pt>
                  <c:pt idx="131">
                    <c:v>1E-4</c:v>
                  </c:pt>
                  <c:pt idx="138">
                    <c:v>2.0000000000000001E-4</c:v>
                  </c:pt>
                  <c:pt idx="140">
                    <c:v>2.0000000000000001E-4</c:v>
                  </c:pt>
                  <c:pt idx="143">
                    <c:v>1E-4</c:v>
                  </c:pt>
                  <c:pt idx="145">
                    <c:v>2.5999999999999999E-3</c:v>
                  </c:pt>
                  <c:pt idx="146">
                    <c:v>1E-3</c:v>
                  </c:pt>
                  <c:pt idx="147">
                    <c:v>5.0000000000000001E-4</c:v>
                  </c:pt>
                  <c:pt idx="148">
                    <c:v>5.9999999999999995E-4</c:v>
                  </c:pt>
                  <c:pt idx="149">
                    <c:v>5.0000000000000001E-4</c:v>
                  </c:pt>
                  <c:pt idx="150">
                    <c:v>4.8999999999999998E-4</c:v>
                  </c:pt>
                  <c:pt idx="151">
                    <c:v>2.5000000000000001E-3</c:v>
                  </c:pt>
                  <c:pt idx="152">
                    <c:v>1.2999999999999999E-3</c:v>
                  </c:pt>
                  <c:pt idx="153">
                    <c:v>1.2999999999999999E-3</c:v>
                  </c:pt>
                  <c:pt idx="154">
                    <c:v>4.0000000000000002E-4</c:v>
                  </c:pt>
                  <c:pt idx="155">
                    <c:v>4.0000000000000002E-4</c:v>
                  </c:pt>
                  <c:pt idx="156">
                    <c:v>2.2000000000000001E-3</c:v>
                  </c:pt>
                  <c:pt idx="157">
                    <c:v>2.9999999999999997E-4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45">
                    <c:v>1E-3</c:v>
                  </c:pt>
                  <c:pt idx="53">
                    <c:v>2.0000000000000001E-4</c:v>
                  </c:pt>
                  <c:pt idx="86">
                    <c:v>0</c:v>
                  </c:pt>
                  <c:pt idx="112">
                    <c:v>3.5E-4</c:v>
                  </c:pt>
                  <c:pt idx="114">
                    <c:v>-2.2000000000000001E-4</c:v>
                  </c:pt>
                  <c:pt idx="115">
                    <c:v>-3.8000000000000002E-4</c:v>
                  </c:pt>
                  <c:pt idx="116">
                    <c:v>1.2E-4</c:v>
                  </c:pt>
                  <c:pt idx="125">
                    <c:v>1E-4</c:v>
                  </c:pt>
                  <c:pt idx="126">
                    <c:v>2.0000000000000001E-4</c:v>
                  </c:pt>
                  <c:pt idx="127">
                    <c:v>4.0000000000000002E-4</c:v>
                  </c:pt>
                  <c:pt idx="129">
                    <c:v>1E-4</c:v>
                  </c:pt>
                  <c:pt idx="130">
                    <c:v>2.0000000000000001E-4</c:v>
                  </c:pt>
                  <c:pt idx="131">
                    <c:v>1E-4</c:v>
                  </c:pt>
                  <c:pt idx="138">
                    <c:v>2.0000000000000001E-4</c:v>
                  </c:pt>
                  <c:pt idx="140">
                    <c:v>2.0000000000000001E-4</c:v>
                  </c:pt>
                  <c:pt idx="143">
                    <c:v>1E-4</c:v>
                  </c:pt>
                  <c:pt idx="145">
                    <c:v>2.5999999999999999E-3</c:v>
                  </c:pt>
                  <c:pt idx="146">
                    <c:v>1E-3</c:v>
                  </c:pt>
                  <c:pt idx="147">
                    <c:v>5.0000000000000001E-4</c:v>
                  </c:pt>
                  <c:pt idx="148">
                    <c:v>5.9999999999999995E-4</c:v>
                  </c:pt>
                  <c:pt idx="149">
                    <c:v>5.0000000000000001E-4</c:v>
                  </c:pt>
                  <c:pt idx="150">
                    <c:v>4.8999999999999998E-4</c:v>
                  </c:pt>
                  <c:pt idx="151">
                    <c:v>2.5000000000000001E-3</c:v>
                  </c:pt>
                  <c:pt idx="152">
                    <c:v>1.2999999999999999E-3</c:v>
                  </c:pt>
                  <c:pt idx="153">
                    <c:v>1.2999999999999999E-3</c:v>
                  </c:pt>
                  <c:pt idx="154">
                    <c:v>4.0000000000000002E-4</c:v>
                  </c:pt>
                  <c:pt idx="155">
                    <c:v>4.0000000000000002E-4</c:v>
                  </c:pt>
                  <c:pt idx="156">
                    <c:v>2.2000000000000001E-3</c:v>
                  </c:pt>
                  <c:pt idx="15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-10467</c:v>
                </c:pt>
                <c:pt idx="1">
                  <c:v>-8800</c:v>
                </c:pt>
                <c:pt idx="2">
                  <c:v>-8717</c:v>
                </c:pt>
                <c:pt idx="3">
                  <c:v>-8642</c:v>
                </c:pt>
                <c:pt idx="4">
                  <c:v>-8637</c:v>
                </c:pt>
                <c:pt idx="5">
                  <c:v>-8301.5</c:v>
                </c:pt>
                <c:pt idx="6">
                  <c:v>-8291.5</c:v>
                </c:pt>
                <c:pt idx="7">
                  <c:v>-8198.5</c:v>
                </c:pt>
                <c:pt idx="8">
                  <c:v>-8153.5</c:v>
                </c:pt>
                <c:pt idx="9">
                  <c:v>-8143.5</c:v>
                </c:pt>
                <c:pt idx="10">
                  <c:v>-7843</c:v>
                </c:pt>
                <c:pt idx="11">
                  <c:v>-7833</c:v>
                </c:pt>
                <c:pt idx="12">
                  <c:v>-7808</c:v>
                </c:pt>
                <c:pt idx="13">
                  <c:v>-7803</c:v>
                </c:pt>
                <c:pt idx="14">
                  <c:v>-7497</c:v>
                </c:pt>
                <c:pt idx="15">
                  <c:v>-7492</c:v>
                </c:pt>
                <c:pt idx="16">
                  <c:v>-7487.5</c:v>
                </c:pt>
                <c:pt idx="17">
                  <c:v>-7482</c:v>
                </c:pt>
                <c:pt idx="18">
                  <c:v>-7471.5</c:v>
                </c:pt>
                <c:pt idx="19">
                  <c:v>-7457</c:v>
                </c:pt>
                <c:pt idx="20">
                  <c:v>-7456.5</c:v>
                </c:pt>
                <c:pt idx="21">
                  <c:v>-7452</c:v>
                </c:pt>
                <c:pt idx="22">
                  <c:v>-7447</c:v>
                </c:pt>
                <c:pt idx="23">
                  <c:v>-7437</c:v>
                </c:pt>
                <c:pt idx="24">
                  <c:v>-7384</c:v>
                </c:pt>
                <c:pt idx="25">
                  <c:v>-7350</c:v>
                </c:pt>
                <c:pt idx="26">
                  <c:v>-7349.5</c:v>
                </c:pt>
                <c:pt idx="27">
                  <c:v>-7319</c:v>
                </c:pt>
                <c:pt idx="28">
                  <c:v>-7309.5</c:v>
                </c:pt>
                <c:pt idx="29">
                  <c:v>-7309</c:v>
                </c:pt>
                <c:pt idx="30">
                  <c:v>-7308.5</c:v>
                </c:pt>
                <c:pt idx="31">
                  <c:v>-7304</c:v>
                </c:pt>
                <c:pt idx="32">
                  <c:v>-7298.5</c:v>
                </c:pt>
                <c:pt idx="33">
                  <c:v>-7284.5</c:v>
                </c:pt>
                <c:pt idx="34">
                  <c:v>-7284</c:v>
                </c:pt>
                <c:pt idx="35">
                  <c:v>-7279.5</c:v>
                </c:pt>
                <c:pt idx="36">
                  <c:v>-7279</c:v>
                </c:pt>
                <c:pt idx="37">
                  <c:v>-7269.5</c:v>
                </c:pt>
                <c:pt idx="38">
                  <c:v>-7269</c:v>
                </c:pt>
                <c:pt idx="39">
                  <c:v>-4857</c:v>
                </c:pt>
                <c:pt idx="40">
                  <c:v>-4856.5</c:v>
                </c:pt>
                <c:pt idx="41">
                  <c:v>-4836</c:v>
                </c:pt>
                <c:pt idx="42">
                  <c:v>-4821.5</c:v>
                </c:pt>
                <c:pt idx="43">
                  <c:v>-4821</c:v>
                </c:pt>
                <c:pt idx="44">
                  <c:v>-4817</c:v>
                </c:pt>
                <c:pt idx="45">
                  <c:v>-4707.5</c:v>
                </c:pt>
                <c:pt idx="46">
                  <c:v>-4534.5</c:v>
                </c:pt>
                <c:pt idx="47">
                  <c:v>-3342</c:v>
                </c:pt>
                <c:pt idx="48">
                  <c:v>-3341.5</c:v>
                </c:pt>
                <c:pt idx="49">
                  <c:v>-3153.5</c:v>
                </c:pt>
                <c:pt idx="50">
                  <c:v>-2981</c:v>
                </c:pt>
                <c:pt idx="51">
                  <c:v>-2843</c:v>
                </c:pt>
                <c:pt idx="52">
                  <c:v>-2014</c:v>
                </c:pt>
                <c:pt idx="53">
                  <c:v>-2008.5</c:v>
                </c:pt>
                <c:pt idx="54">
                  <c:v>-1983.5</c:v>
                </c:pt>
                <c:pt idx="55">
                  <c:v>-1876</c:v>
                </c:pt>
                <c:pt idx="56">
                  <c:v>-1831</c:v>
                </c:pt>
                <c:pt idx="57">
                  <c:v>-1505.5</c:v>
                </c:pt>
                <c:pt idx="58">
                  <c:v>-1505.5</c:v>
                </c:pt>
                <c:pt idx="59">
                  <c:v>-1505.5</c:v>
                </c:pt>
                <c:pt idx="60">
                  <c:v>-1500</c:v>
                </c:pt>
                <c:pt idx="61">
                  <c:v>-1500</c:v>
                </c:pt>
                <c:pt idx="62">
                  <c:v>-1499.5</c:v>
                </c:pt>
                <c:pt idx="63">
                  <c:v>-1490</c:v>
                </c:pt>
                <c:pt idx="64">
                  <c:v>-1312</c:v>
                </c:pt>
                <c:pt idx="65">
                  <c:v>-1183</c:v>
                </c:pt>
                <c:pt idx="66">
                  <c:v>-1160</c:v>
                </c:pt>
                <c:pt idx="67">
                  <c:v>-1020</c:v>
                </c:pt>
                <c:pt idx="68">
                  <c:v>-1002</c:v>
                </c:pt>
                <c:pt idx="69">
                  <c:v>-1000</c:v>
                </c:pt>
                <c:pt idx="70">
                  <c:v>-854</c:v>
                </c:pt>
                <c:pt idx="71">
                  <c:v>-843.5</c:v>
                </c:pt>
                <c:pt idx="72">
                  <c:v>-842</c:v>
                </c:pt>
                <c:pt idx="73">
                  <c:v>-709.5</c:v>
                </c:pt>
                <c:pt idx="74">
                  <c:v>-681</c:v>
                </c:pt>
                <c:pt idx="75">
                  <c:v>-681</c:v>
                </c:pt>
                <c:pt idx="76">
                  <c:v>-681</c:v>
                </c:pt>
                <c:pt idx="77">
                  <c:v>-655.5</c:v>
                </c:pt>
                <c:pt idx="78">
                  <c:v>-320.5</c:v>
                </c:pt>
                <c:pt idx="79">
                  <c:v>-180.5</c:v>
                </c:pt>
                <c:pt idx="80">
                  <c:v>-178</c:v>
                </c:pt>
                <c:pt idx="81">
                  <c:v>-178</c:v>
                </c:pt>
                <c:pt idx="82">
                  <c:v>-137.5</c:v>
                </c:pt>
                <c:pt idx="83">
                  <c:v>-43</c:v>
                </c:pt>
                <c:pt idx="84">
                  <c:v>-35</c:v>
                </c:pt>
                <c:pt idx="85">
                  <c:v>0</c:v>
                </c:pt>
                <c:pt idx="86">
                  <c:v>0</c:v>
                </c:pt>
                <c:pt idx="87">
                  <c:v>5</c:v>
                </c:pt>
                <c:pt idx="88">
                  <c:v>5</c:v>
                </c:pt>
                <c:pt idx="89">
                  <c:v>20</c:v>
                </c:pt>
                <c:pt idx="90">
                  <c:v>152</c:v>
                </c:pt>
                <c:pt idx="91">
                  <c:v>152.5</c:v>
                </c:pt>
                <c:pt idx="92">
                  <c:v>302.5</c:v>
                </c:pt>
                <c:pt idx="93">
                  <c:v>331</c:v>
                </c:pt>
                <c:pt idx="94">
                  <c:v>331</c:v>
                </c:pt>
                <c:pt idx="95">
                  <c:v>473.5</c:v>
                </c:pt>
                <c:pt idx="96">
                  <c:v>474</c:v>
                </c:pt>
                <c:pt idx="97">
                  <c:v>478.5</c:v>
                </c:pt>
                <c:pt idx="98">
                  <c:v>479</c:v>
                </c:pt>
                <c:pt idx="99">
                  <c:v>485.5</c:v>
                </c:pt>
                <c:pt idx="100">
                  <c:v>490.5</c:v>
                </c:pt>
                <c:pt idx="101">
                  <c:v>626.5</c:v>
                </c:pt>
                <c:pt idx="102">
                  <c:v>638.5</c:v>
                </c:pt>
                <c:pt idx="103">
                  <c:v>643</c:v>
                </c:pt>
                <c:pt idx="104">
                  <c:v>648.5</c:v>
                </c:pt>
                <c:pt idx="105">
                  <c:v>666.5</c:v>
                </c:pt>
                <c:pt idx="106">
                  <c:v>666.5</c:v>
                </c:pt>
                <c:pt idx="107">
                  <c:v>676.5</c:v>
                </c:pt>
                <c:pt idx="108">
                  <c:v>686.5</c:v>
                </c:pt>
                <c:pt idx="109">
                  <c:v>971.5</c:v>
                </c:pt>
                <c:pt idx="110">
                  <c:v>972</c:v>
                </c:pt>
                <c:pt idx="111">
                  <c:v>1126</c:v>
                </c:pt>
                <c:pt idx="112">
                  <c:v>1126</c:v>
                </c:pt>
                <c:pt idx="113">
                  <c:v>1185</c:v>
                </c:pt>
                <c:pt idx="114">
                  <c:v>1211.5</c:v>
                </c:pt>
                <c:pt idx="115">
                  <c:v>1245</c:v>
                </c:pt>
                <c:pt idx="116">
                  <c:v>1284</c:v>
                </c:pt>
                <c:pt idx="117">
                  <c:v>1284</c:v>
                </c:pt>
                <c:pt idx="118">
                  <c:v>1303</c:v>
                </c:pt>
                <c:pt idx="119">
                  <c:v>1490.5</c:v>
                </c:pt>
                <c:pt idx="120">
                  <c:v>1490.5</c:v>
                </c:pt>
                <c:pt idx="121">
                  <c:v>1658</c:v>
                </c:pt>
                <c:pt idx="122">
                  <c:v>1658</c:v>
                </c:pt>
                <c:pt idx="123">
                  <c:v>1668.5</c:v>
                </c:pt>
                <c:pt idx="124">
                  <c:v>2004.5</c:v>
                </c:pt>
                <c:pt idx="125">
                  <c:v>2142</c:v>
                </c:pt>
                <c:pt idx="126">
                  <c:v>2145</c:v>
                </c:pt>
                <c:pt idx="127">
                  <c:v>2151.5</c:v>
                </c:pt>
                <c:pt idx="128">
                  <c:v>2154</c:v>
                </c:pt>
                <c:pt idx="129">
                  <c:v>2154.5</c:v>
                </c:pt>
                <c:pt idx="130">
                  <c:v>2474.5</c:v>
                </c:pt>
                <c:pt idx="131">
                  <c:v>2476.5</c:v>
                </c:pt>
                <c:pt idx="132">
                  <c:v>2996</c:v>
                </c:pt>
                <c:pt idx="133">
                  <c:v>3144</c:v>
                </c:pt>
                <c:pt idx="134">
                  <c:v>3159</c:v>
                </c:pt>
                <c:pt idx="135">
                  <c:v>3449.5</c:v>
                </c:pt>
                <c:pt idx="136">
                  <c:v>3469.5</c:v>
                </c:pt>
                <c:pt idx="137">
                  <c:v>3479.5</c:v>
                </c:pt>
                <c:pt idx="138">
                  <c:v>3634</c:v>
                </c:pt>
                <c:pt idx="139">
                  <c:v>3652.5</c:v>
                </c:pt>
                <c:pt idx="140">
                  <c:v>3678.5</c:v>
                </c:pt>
                <c:pt idx="141">
                  <c:v>3791</c:v>
                </c:pt>
                <c:pt idx="142">
                  <c:v>3958</c:v>
                </c:pt>
                <c:pt idx="143">
                  <c:v>3979.5</c:v>
                </c:pt>
                <c:pt idx="144">
                  <c:v>4142</c:v>
                </c:pt>
                <c:pt idx="145">
                  <c:v>4161</c:v>
                </c:pt>
                <c:pt idx="146">
                  <c:v>4268.5</c:v>
                </c:pt>
                <c:pt idx="147">
                  <c:v>4288</c:v>
                </c:pt>
                <c:pt idx="148">
                  <c:v>4293.5</c:v>
                </c:pt>
                <c:pt idx="149">
                  <c:v>4319</c:v>
                </c:pt>
                <c:pt idx="150">
                  <c:v>4416.5</c:v>
                </c:pt>
                <c:pt idx="151">
                  <c:v>4604</c:v>
                </c:pt>
                <c:pt idx="152">
                  <c:v>4604</c:v>
                </c:pt>
                <c:pt idx="153">
                  <c:v>4604</c:v>
                </c:pt>
                <c:pt idx="154">
                  <c:v>4970</c:v>
                </c:pt>
                <c:pt idx="155">
                  <c:v>4970</c:v>
                </c:pt>
                <c:pt idx="156">
                  <c:v>5306</c:v>
                </c:pt>
                <c:pt idx="157">
                  <c:v>5311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51">
                  <c:v>8.882879999873694E-3</c:v>
                </c:pt>
                <c:pt idx="53">
                  <c:v>-1.2612639999133535E-2</c:v>
                </c:pt>
                <c:pt idx="54">
                  <c:v>-1.1516639999172185E-2</c:v>
                </c:pt>
                <c:pt idx="55">
                  <c:v>2.3961600018083118E-3</c:v>
                </c:pt>
                <c:pt idx="56">
                  <c:v>5.6896000023698434E-4</c:v>
                </c:pt>
                <c:pt idx="60">
                  <c:v>-7.5999999535270035E-4</c:v>
                </c:pt>
                <c:pt idx="61">
                  <c:v>3.12400000038906E-2</c:v>
                </c:pt>
                <c:pt idx="62">
                  <c:v>-1.3058080003247596E-2</c:v>
                </c:pt>
                <c:pt idx="64">
                  <c:v>-2.838079999492038E-3</c:v>
                </c:pt>
                <c:pt idx="68">
                  <c:v>-6.4767999720061198E-4</c:v>
                </c:pt>
                <c:pt idx="70">
                  <c:v>3.6120640004810411E-2</c:v>
                </c:pt>
                <c:pt idx="71">
                  <c:v>4.8609599980409257E-3</c:v>
                </c:pt>
                <c:pt idx="74">
                  <c:v>-2.0150400014244951E-3</c:v>
                </c:pt>
                <c:pt idx="75">
                  <c:v>9.849599955487065E-4</c:v>
                </c:pt>
                <c:pt idx="76">
                  <c:v>3.9849599997978657E-3</c:v>
                </c:pt>
                <c:pt idx="77">
                  <c:v>-3.0217119994631503E-2</c:v>
                </c:pt>
                <c:pt idx="78">
                  <c:v>-9.3071999435778707E-4</c:v>
                </c:pt>
                <c:pt idx="80">
                  <c:v>-9.8835200042231008E-3</c:v>
                </c:pt>
                <c:pt idx="81">
                  <c:v>7.1164799956022762E-3</c:v>
                </c:pt>
                <c:pt idx="82">
                  <c:v>-1.0279999987687916E-3</c:v>
                </c:pt>
                <c:pt idx="84">
                  <c:v>-3.1344000017270446E-3</c:v>
                </c:pt>
                <c:pt idx="86">
                  <c:v>0</c:v>
                </c:pt>
                <c:pt idx="87">
                  <c:v>-1.4980799998738803E-2</c:v>
                </c:pt>
                <c:pt idx="88">
                  <c:v>-1.0980799997923896E-2</c:v>
                </c:pt>
                <c:pt idx="89">
                  <c:v>-4.9231999946641736E-3</c:v>
                </c:pt>
                <c:pt idx="93">
                  <c:v>-2.432896000391338E-2</c:v>
                </c:pt>
                <c:pt idx="94">
                  <c:v>2.5671039998997003E-2</c:v>
                </c:pt>
                <c:pt idx="101">
                  <c:v>-2.4942399977589957E-3</c:v>
                </c:pt>
                <c:pt idx="102">
                  <c:v>-5.6481599967810325E-3</c:v>
                </c:pt>
                <c:pt idx="103">
                  <c:v>-7.3308799983351491E-3</c:v>
                </c:pt>
                <c:pt idx="105">
                  <c:v>-5.3406399965751916E-3</c:v>
                </c:pt>
                <c:pt idx="106">
                  <c:v>-4.3406400000094436E-3</c:v>
                </c:pt>
                <c:pt idx="107">
                  <c:v>2.1697759999369737E-2</c:v>
                </c:pt>
                <c:pt idx="108">
                  <c:v>3.3736160003172699E-2</c:v>
                </c:pt>
                <c:pt idx="109">
                  <c:v>-4.4169439999677707E-2</c:v>
                </c:pt>
                <c:pt idx="110">
                  <c:v>3.753248000430176E-2</c:v>
                </c:pt>
                <c:pt idx="119">
                  <c:v>-2.5764799938770011E-3</c:v>
                </c:pt>
                <c:pt idx="124">
                  <c:v>2.5997280004958156E-2</c:v>
                </c:pt>
                <c:pt idx="128">
                  <c:v>-9.1286399983800948E-3</c:v>
                </c:pt>
                <c:pt idx="132">
                  <c:v>-2.0953599960193969E-3</c:v>
                </c:pt>
                <c:pt idx="133">
                  <c:v>-1.5327039996918757E-2</c:v>
                </c:pt>
                <c:pt idx="135">
                  <c:v>1.8546080005762633E-2</c:v>
                </c:pt>
                <c:pt idx="136">
                  <c:v>-4.3771199998445809E-3</c:v>
                </c:pt>
                <c:pt idx="137">
                  <c:v>3.6612800031434745E-3</c:v>
                </c:pt>
                <c:pt idx="139">
                  <c:v>5.256000004010275E-4</c:v>
                </c:pt>
                <c:pt idx="144">
                  <c:v>-4.294719998142682E-3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51-4BC5-BC61-1EA3EFAC17F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Active!$D$21:$D$39</c:f>
                <c:numCache>
                  <c:formatCode>General</c:formatCode>
                  <c:ptCount val="19"/>
                </c:numCache>
              </c:numRef>
            </c:plus>
            <c:minus>
              <c:numRef>
                <c:f>Active!$D$21:$D$39</c:f>
                <c:numCache>
                  <c:formatCode>General</c:formatCode>
                  <c:ptCount val="1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-10467</c:v>
                </c:pt>
                <c:pt idx="1">
                  <c:v>-8800</c:v>
                </c:pt>
                <c:pt idx="2">
                  <c:v>-8717</c:v>
                </c:pt>
                <c:pt idx="3">
                  <c:v>-8642</c:v>
                </c:pt>
                <c:pt idx="4">
                  <c:v>-8637</c:v>
                </c:pt>
                <c:pt idx="5">
                  <c:v>-8301.5</c:v>
                </c:pt>
                <c:pt idx="6">
                  <c:v>-8291.5</c:v>
                </c:pt>
                <c:pt idx="7">
                  <c:v>-8198.5</c:v>
                </c:pt>
                <c:pt idx="8">
                  <c:v>-8153.5</c:v>
                </c:pt>
                <c:pt idx="9">
                  <c:v>-8143.5</c:v>
                </c:pt>
                <c:pt idx="10">
                  <c:v>-7843</c:v>
                </c:pt>
                <c:pt idx="11">
                  <c:v>-7833</c:v>
                </c:pt>
                <c:pt idx="12">
                  <c:v>-7808</c:v>
                </c:pt>
                <c:pt idx="13">
                  <c:v>-7803</c:v>
                </c:pt>
                <c:pt idx="14">
                  <c:v>-7497</c:v>
                </c:pt>
                <c:pt idx="15">
                  <c:v>-7492</c:v>
                </c:pt>
                <c:pt idx="16">
                  <c:v>-7487.5</c:v>
                </c:pt>
                <c:pt idx="17">
                  <c:v>-7482</c:v>
                </c:pt>
                <c:pt idx="18">
                  <c:v>-7471.5</c:v>
                </c:pt>
                <c:pt idx="19">
                  <c:v>-7457</c:v>
                </c:pt>
                <c:pt idx="20">
                  <c:v>-7456.5</c:v>
                </c:pt>
                <c:pt idx="21">
                  <c:v>-7452</c:v>
                </c:pt>
                <c:pt idx="22">
                  <c:v>-7447</c:v>
                </c:pt>
                <c:pt idx="23">
                  <c:v>-7437</c:v>
                </c:pt>
                <c:pt idx="24">
                  <c:v>-7384</c:v>
                </c:pt>
                <c:pt idx="25">
                  <c:v>-7350</c:v>
                </c:pt>
                <c:pt idx="26">
                  <c:v>-7349.5</c:v>
                </c:pt>
                <c:pt idx="27">
                  <c:v>-7319</c:v>
                </c:pt>
                <c:pt idx="28">
                  <c:v>-7309.5</c:v>
                </c:pt>
                <c:pt idx="29">
                  <c:v>-7309</c:v>
                </c:pt>
                <c:pt idx="30">
                  <c:v>-7308.5</c:v>
                </c:pt>
                <c:pt idx="31">
                  <c:v>-7304</c:v>
                </c:pt>
                <c:pt idx="32">
                  <c:v>-7298.5</c:v>
                </c:pt>
                <c:pt idx="33">
                  <c:v>-7284.5</c:v>
                </c:pt>
                <c:pt idx="34">
                  <c:v>-7284</c:v>
                </c:pt>
                <c:pt idx="35">
                  <c:v>-7279.5</c:v>
                </c:pt>
                <c:pt idx="36">
                  <c:v>-7279</c:v>
                </c:pt>
                <c:pt idx="37">
                  <c:v>-7269.5</c:v>
                </c:pt>
                <c:pt idx="38">
                  <c:v>-7269</c:v>
                </c:pt>
                <c:pt idx="39">
                  <c:v>-4857</c:v>
                </c:pt>
                <c:pt idx="40">
                  <c:v>-4856.5</c:v>
                </c:pt>
                <c:pt idx="41">
                  <c:v>-4836</c:v>
                </c:pt>
                <c:pt idx="42">
                  <c:v>-4821.5</c:v>
                </c:pt>
                <c:pt idx="43">
                  <c:v>-4821</c:v>
                </c:pt>
                <c:pt idx="44">
                  <c:v>-4817</c:v>
                </c:pt>
                <c:pt idx="45">
                  <c:v>-4707.5</c:v>
                </c:pt>
                <c:pt idx="46">
                  <c:v>-4534.5</c:v>
                </c:pt>
                <c:pt idx="47">
                  <c:v>-3342</c:v>
                </c:pt>
                <c:pt idx="48">
                  <c:v>-3341.5</c:v>
                </c:pt>
                <c:pt idx="49">
                  <c:v>-3153.5</c:v>
                </c:pt>
                <c:pt idx="50">
                  <c:v>-2981</c:v>
                </c:pt>
                <c:pt idx="51">
                  <c:v>-2843</c:v>
                </c:pt>
                <c:pt idx="52">
                  <c:v>-2014</c:v>
                </c:pt>
                <c:pt idx="53">
                  <c:v>-2008.5</c:v>
                </c:pt>
                <c:pt idx="54">
                  <c:v>-1983.5</c:v>
                </c:pt>
                <c:pt idx="55">
                  <c:v>-1876</c:v>
                </c:pt>
                <c:pt idx="56">
                  <c:v>-1831</c:v>
                </c:pt>
                <c:pt idx="57">
                  <c:v>-1505.5</c:v>
                </c:pt>
                <c:pt idx="58">
                  <c:v>-1505.5</c:v>
                </c:pt>
                <c:pt idx="59">
                  <c:v>-1505.5</c:v>
                </c:pt>
                <c:pt idx="60">
                  <c:v>-1500</c:v>
                </c:pt>
                <c:pt idx="61">
                  <c:v>-1500</c:v>
                </c:pt>
                <c:pt idx="62">
                  <c:v>-1499.5</c:v>
                </c:pt>
                <c:pt idx="63">
                  <c:v>-1490</c:v>
                </c:pt>
                <c:pt idx="64">
                  <c:v>-1312</c:v>
                </c:pt>
                <c:pt idx="65">
                  <c:v>-1183</c:v>
                </c:pt>
                <c:pt idx="66">
                  <c:v>-1160</c:v>
                </c:pt>
                <c:pt idx="67">
                  <c:v>-1020</c:v>
                </c:pt>
                <c:pt idx="68">
                  <c:v>-1002</c:v>
                </c:pt>
                <c:pt idx="69">
                  <c:v>-1000</c:v>
                </c:pt>
                <c:pt idx="70">
                  <c:v>-854</c:v>
                </c:pt>
                <c:pt idx="71">
                  <c:v>-843.5</c:v>
                </c:pt>
                <c:pt idx="72">
                  <c:v>-842</c:v>
                </c:pt>
                <c:pt idx="73">
                  <c:v>-709.5</c:v>
                </c:pt>
                <c:pt idx="74">
                  <c:v>-681</c:v>
                </c:pt>
                <c:pt idx="75">
                  <c:v>-681</c:v>
                </c:pt>
                <c:pt idx="76">
                  <c:v>-681</c:v>
                </c:pt>
                <c:pt idx="77">
                  <c:v>-655.5</c:v>
                </c:pt>
                <c:pt idx="78">
                  <c:v>-320.5</c:v>
                </c:pt>
                <c:pt idx="79">
                  <c:v>-180.5</c:v>
                </c:pt>
                <c:pt idx="80">
                  <c:v>-178</c:v>
                </c:pt>
                <c:pt idx="81">
                  <c:v>-178</c:v>
                </c:pt>
                <c:pt idx="82">
                  <c:v>-137.5</c:v>
                </c:pt>
                <c:pt idx="83">
                  <c:v>-43</c:v>
                </c:pt>
                <c:pt idx="84">
                  <c:v>-35</c:v>
                </c:pt>
                <c:pt idx="85">
                  <c:v>0</c:v>
                </c:pt>
                <c:pt idx="86">
                  <c:v>0</c:v>
                </c:pt>
                <c:pt idx="87">
                  <c:v>5</c:v>
                </c:pt>
                <c:pt idx="88">
                  <c:v>5</c:v>
                </c:pt>
                <c:pt idx="89">
                  <c:v>20</c:v>
                </c:pt>
                <c:pt idx="90">
                  <c:v>152</c:v>
                </c:pt>
                <c:pt idx="91">
                  <c:v>152.5</c:v>
                </c:pt>
                <c:pt idx="92">
                  <c:v>302.5</c:v>
                </c:pt>
                <c:pt idx="93">
                  <c:v>331</c:v>
                </c:pt>
                <c:pt idx="94">
                  <c:v>331</c:v>
                </c:pt>
                <c:pt idx="95">
                  <c:v>473.5</c:v>
                </c:pt>
                <c:pt idx="96">
                  <c:v>474</c:v>
                </c:pt>
                <c:pt idx="97">
                  <c:v>478.5</c:v>
                </c:pt>
                <c:pt idx="98">
                  <c:v>479</c:v>
                </c:pt>
                <c:pt idx="99">
                  <c:v>485.5</c:v>
                </c:pt>
                <c:pt idx="100">
                  <c:v>490.5</c:v>
                </c:pt>
                <c:pt idx="101">
                  <c:v>626.5</c:v>
                </c:pt>
                <c:pt idx="102">
                  <c:v>638.5</c:v>
                </c:pt>
                <c:pt idx="103">
                  <c:v>643</c:v>
                </c:pt>
                <c:pt idx="104">
                  <c:v>648.5</c:v>
                </c:pt>
                <c:pt idx="105">
                  <c:v>666.5</c:v>
                </c:pt>
                <c:pt idx="106">
                  <c:v>666.5</c:v>
                </c:pt>
                <c:pt idx="107">
                  <c:v>676.5</c:v>
                </c:pt>
                <c:pt idx="108">
                  <c:v>686.5</c:v>
                </c:pt>
                <c:pt idx="109">
                  <c:v>971.5</c:v>
                </c:pt>
                <c:pt idx="110">
                  <c:v>972</c:v>
                </c:pt>
                <c:pt idx="111">
                  <c:v>1126</c:v>
                </c:pt>
                <c:pt idx="112">
                  <c:v>1126</c:v>
                </c:pt>
                <c:pt idx="113">
                  <c:v>1185</c:v>
                </c:pt>
                <c:pt idx="114">
                  <c:v>1211.5</c:v>
                </c:pt>
                <c:pt idx="115">
                  <c:v>1245</c:v>
                </c:pt>
                <c:pt idx="116">
                  <c:v>1284</c:v>
                </c:pt>
                <c:pt idx="117">
                  <c:v>1284</c:v>
                </c:pt>
                <c:pt idx="118">
                  <c:v>1303</c:v>
                </c:pt>
                <c:pt idx="119">
                  <c:v>1490.5</c:v>
                </c:pt>
                <c:pt idx="120">
                  <c:v>1490.5</c:v>
                </c:pt>
                <c:pt idx="121">
                  <c:v>1658</c:v>
                </c:pt>
                <c:pt idx="122">
                  <c:v>1658</c:v>
                </c:pt>
                <c:pt idx="123">
                  <c:v>1668.5</c:v>
                </c:pt>
                <c:pt idx="124">
                  <c:v>2004.5</c:v>
                </c:pt>
                <c:pt idx="125">
                  <c:v>2142</c:v>
                </c:pt>
                <c:pt idx="126">
                  <c:v>2145</c:v>
                </c:pt>
                <c:pt idx="127">
                  <c:v>2151.5</c:v>
                </c:pt>
                <c:pt idx="128">
                  <c:v>2154</c:v>
                </c:pt>
                <c:pt idx="129">
                  <c:v>2154.5</c:v>
                </c:pt>
                <c:pt idx="130">
                  <c:v>2474.5</c:v>
                </c:pt>
                <c:pt idx="131">
                  <c:v>2476.5</c:v>
                </c:pt>
                <c:pt idx="132">
                  <c:v>2996</c:v>
                </c:pt>
                <c:pt idx="133">
                  <c:v>3144</c:v>
                </c:pt>
                <c:pt idx="134">
                  <c:v>3159</c:v>
                </c:pt>
                <c:pt idx="135">
                  <c:v>3449.5</c:v>
                </c:pt>
                <c:pt idx="136">
                  <c:v>3469.5</c:v>
                </c:pt>
                <c:pt idx="137">
                  <c:v>3479.5</c:v>
                </c:pt>
                <c:pt idx="138">
                  <c:v>3634</c:v>
                </c:pt>
                <c:pt idx="139">
                  <c:v>3652.5</c:v>
                </c:pt>
                <c:pt idx="140">
                  <c:v>3678.5</c:v>
                </c:pt>
                <c:pt idx="141">
                  <c:v>3791</c:v>
                </c:pt>
                <c:pt idx="142">
                  <c:v>3958</c:v>
                </c:pt>
                <c:pt idx="143">
                  <c:v>3979.5</c:v>
                </c:pt>
                <c:pt idx="144">
                  <c:v>4142</c:v>
                </c:pt>
                <c:pt idx="145">
                  <c:v>4161</c:v>
                </c:pt>
                <c:pt idx="146">
                  <c:v>4268.5</c:v>
                </c:pt>
                <c:pt idx="147">
                  <c:v>4288</c:v>
                </c:pt>
                <c:pt idx="148">
                  <c:v>4293.5</c:v>
                </c:pt>
                <c:pt idx="149">
                  <c:v>4319</c:v>
                </c:pt>
                <c:pt idx="150">
                  <c:v>4416.5</c:v>
                </c:pt>
                <c:pt idx="151">
                  <c:v>4604</c:v>
                </c:pt>
                <c:pt idx="152">
                  <c:v>4604</c:v>
                </c:pt>
                <c:pt idx="153">
                  <c:v>4604</c:v>
                </c:pt>
                <c:pt idx="154">
                  <c:v>4970</c:v>
                </c:pt>
                <c:pt idx="155">
                  <c:v>4970</c:v>
                </c:pt>
                <c:pt idx="156">
                  <c:v>5306</c:v>
                </c:pt>
                <c:pt idx="157">
                  <c:v>5311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52">
                  <c:v>6.62400052533485E-5</c:v>
                </c:pt>
                <c:pt idx="57">
                  <c:v>-1.2281119998078793E-2</c:v>
                </c:pt>
                <c:pt idx="58">
                  <c:v>-1.1881120000907686E-2</c:v>
                </c:pt>
                <c:pt idx="59">
                  <c:v>-1.1581120001210365E-2</c:v>
                </c:pt>
                <c:pt idx="63">
                  <c:v>3.6278400002629496E-2</c:v>
                </c:pt>
                <c:pt idx="65">
                  <c:v>-6.4271999872289598E-4</c:v>
                </c:pt>
                <c:pt idx="66">
                  <c:v>1.4560000272467732E-4</c:v>
                </c:pt>
                <c:pt idx="67">
                  <c:v>3.8320000021485612E-4</c:v>
                </c:pt>
                <c:pt idx="69">
                  <c:v>-5.399999936344102E-4</c:v>
                </c:pt>
                <c:pt idx="72">
                  <c:v>2.6672000240068883E-4</c:v>
                </c:pt>
                <c:pt idx="73">
                  <c:v>-8.9244800037704408E-3</c:v>
                </c:pt>
                <c:pt idx="79">
                  <c:v>-6.7931199955637567E-3</c:v>
                </c:pt>
                <c:pt idx="83">
                  <c:v>-1.0651199918356724E-3</c:v>
                </c:pt>
                <c:pt idx="85">
                  <c:v>-9.9999997473787516E-5</c:v>
                </c:pt>
                <c:pt idx="90">
                  <c:v>-1.1163199960719794E-3</c:v>
                </c:pt>
                <c:pt idx="91">
                  <c:v>-7.3143999979947694E-3</c:v>
                </c:pt>
                <c:pt idx="92">
                  <c:v>-6.2383999975281768E-3</c:v>
                </c:pt>
                <c:pt idx="95">
                  <c:v>-5.8817600001930259E-3</c:v>
                </c:pt>
                <c:pt idx="96">
                  <c:v>-1.0798400035127997E-3</c:v>
                </c:pt>
                <c:pt idx="97">
                  <c:v>-7.0625599983031861E-3</c:v>
                </c:pt>
                <c:pt idx="98">
                  <c:v>-1.2606399977812544E-3</c:v>
                </c:pt>
                <c:pt idx="99">
                  <c:v>-5.5356799930450507E-3</c:v>
                </c:pt>
                <c:pt idx="100">
                  <c:v>-5.6164799971156754E-3</c:v>
                </c:pt>
                <c:pt idx="104">
                  <c:v>-6.4097600043169223E-3</c:v>
                </c:pt>
                <c:pt idx="111">
                  <c:v>5.2383999718585983E-4</c:v>
                </c:pt>
                <c:pt idx="112">
                  <c:v>5.4383999668061733E-4</c:v>
                </c:pt>
                <c:pt idx="113">
                  <c:v>-1.1495999933686107E-3</c:v>
                </c:pt>
                <c:pt idx="116">
                  <c:v>-6.0944000142626464E-4</c:v>
                </c:pt>
                <c:pt idx="117">
                  <c:v>-5.6944000243674964E-4</c:v>
                </c:pt>
                <c:pt idx="118">
                  <c:v>-2.2964800009503961E-3</c:v>
                </c:pt>
                <c:pt idx="120">
                  <c:v>-2.4764799964032136E-3</c:v>
                </c:pt>
                <c:pt idx="121">
                  <c:v>2.2667200028081425E-3</c:v>
                </c:pt>
                <c:pt idx="122">
                  <c:v>2.8667200022027828E-3</c:v>
                </c:pt>
                <c:pt idx="123">
                  <c:v>-1.892959997348953E-3</c:v>
                </c:pt>
                <c:pt idx="127">
                  <c:v>-1.9382399987080134E-3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51-4BC5-BC61-1EA3EFAC17F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5">
                    <c:v>1E-3</c:v>
                  </c:pt>
                  <c:pt idx="53">
                    <c:v>2.0000000000000001E-4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5">
                    <c:v>1E-3</c:v>
                  </c:pt>
                  <c:pt idx="5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-10467</c:v>
                </c:pt>
                <c:pt idx="1">
                  <c:v>-8800</c:v>
                </c:pt>
                <c:pt idx="2">
                  <c:v>-8717</c:v>
                </c:pt>
                <c:pt idx="3">
                  <c:v>-8642</c:v>
                </c:pt>
                <c:pt idx="4">
                  <c:v>-8637</c:v>
                </c:pt>
                <c:pt idx="5">
                  <c:v>-8301.5</c:v>
                </c:pt>
                <c:pt idx="6">
                  <c:v>-8291.5</c:v>
                </c:pt>
                <c:pt idx="7">
                  <c:v>-8198.5</c:v>
                </c:pt>
                <c:pt idx="8">
                  <c:v>-8153.5</c:v>
                </c:pt>
                <c:pt idx="9">
                  <c:v>-8143.5</c:v>
                </c:pt>
                <c:pt idx="10">
                  <c:v>-7843</c:v>
                </c:pt>
                <c:pt idx="11">
                  <c:v>-7833</c:v>
                </c:pt>
                <c:pt idx="12">
                  <c:v>-7808</c:v>
                </c:pt>
                <c:pt idx="13">
                  <c:v>-7803</c:v>
                </c:pt>
                <c:pt idx="14">
                  <c:v>-7497</c:v>
                </c:pt>
                <c:pt idx="15">
                  <c:v>-7492</c:v>
                </c:pt>
                <c:pt idx="16">
                  <c:v>-7487.5</c:v>
                </c:pt>
                <c:pt idx="17">
                  <c:v>-7482</c:v>
                </c:pt>
                <c:pt idx="18">
                  <c:v>-7471.5</c:v>
                </c:pt>
                <c:pt idx="19">
                  <c:v>-7457</c:v>
                </c:pt>
                <c:pt idx="20">
                  <c:v>-7456.5</c:v>
                </c:pt>
                <c:pt idx="21">
                  <c:v>-7452</c:v>
                </c:pt>
                <c:pt idx="22">
                  <c:v>-7447</c:v>
                </c:pt>
                <c:pt idx="23">
                  <c:v>-7437</c:v>
                </c:pt>
                <c:pt idx="24">
                  <c:v>-7384</c:v>
                </c:pt>
                <c:pt idx="25">
                  <c:v>-7350</c:v>
                </c:pt>
                <c:pt idx="26">
                  <c:v>-7349.5</c:v>
                </c:pt>
                <c:pt idx="27">
                  <c:v>-7319</c:v>
                </c:pt>
                <c:pt idx="28">
                  <c:v>-7309.5</c:v>
                </c:pt>
                <c:pt idx="29">
                  <c:v>-7309</c:v>
                </c:pt>
                <c:pt idx="30">
                  <c:v>-7308.5</c:v>
                </c:pt>
                <c:pt idx="31">
                  <c:v>-7304</c:v>
                </c:pt>
                <c:pt idx="32">
                  <c:v>-7298.5</c:v>
                </c:pt>
                <c:pt idx="33">
                  <c:v>-7284.5</c:v>
                </c:pt>
                <c:pt idx="34">
                  <c:v>-7284</c:v>
                </c:pt>
                <c:pt idx="35">
                  <c:v>-7279.5</c:v>
                </c:pt>
                <c:pt idx="36">
                  <c:v>-7279</c:v>
                </c:pt>
                <c:pt idx="37">
                  <c:v>-7269.5</c:v>
                </c:pt>
                <c:pt idx="38">
                  <c:v>-7269</c:v>
                </c:pt>
                <c:pt idx="39">
                  <c:v>-4857</c:v>
                </c:pt>
                <c:pt idx="40">
                  <c:v>-4856.5</c:v>
                </c:pt>
                <c:pt idx="41">
                  <c:v>-4836</c:v>
                </c:pt>
                <c:pt idx="42">
                  <c:v>-4821.5</c:v>
                </c:pt>
                <c:pt idx="43">
                  <c:v>-4821</c:v>
                </c:pt>
                <c:pt idx="44">
                  <c:v>-4817</c:v>
                </c:pt>
                <c:pt idx="45">
                  <c:v>-4707.5</c:v>
                </c:pt>
                <c:pt idx="46">
                  <c:v>-4534.5</c:v>
                </c:pt>
                <c:pt idx="47">
                  <c:v>-3342</c:v>
                </c:pt>
                <c:pt idx="48">
                  <c:v>-3341.5</c:v>
                </c:pt>
                <c:pt idx="49">
                  <c:v>-3153.5</c:v>
                </c:pt>
                <c:pt idx="50">
                  <c:v>-2981</c:v>
                </c:pt>
                <c:pt idx="51">
                  <c:v>-2843</c:v>
                </c:pt>
                <c:pt idx="52">
                  <c:v>-2014</c:v>
                </c:pt>
                <c:pt idx="53">
                  <c:v>-2008.5</c:v>
                </c:pt>
                <c:pt idx="54">
                  <c:v>-1983.5</c:v>
                </c:pt>
                <c:pt idx="55">
                  <c:v>-1876</c:v>
                </c:pt>
                <c:pt idx="56">
                  <c:v>-1831</c:v>
                </c:pt>
                <c:pt idx="57">
                  <c:v>-1505.5</c:v>
                </c:pt>
                <c:pt idx="58">
                  <c:v>-1505.5</c:v>
                </c:pt>
                <c:pt idx="59">
                  <c:v>-1505.5</c:v>
                </c:pt>
                <c:pt idx="60">
                  <c:v>-1500</c:v>
                </c:pt>
                <c:pt idx="61">
                  <c:v>-1500</c:v>
                </c:pt>
                <c:pt idx="62">
                  <c:v>-1499.5</c:v>
                </c:pt>
                <c:pt idx="63">
                  <c:v>-1490</c:v>
                </c:pt>
                <c:pt idx="64">
                  <c:v>-1312</c:v>
                </c:pt>
                <c:pt idx="65">
                  <c:v>-1183</c:v>
                </c:pt>
                <c:pt idx="66">
                  <c:v>-1160</c:v>
                </c:pt>
                <c:pt idx="67">
                  <c:v>-1020</c:v>
                </c:pt>
                <c:pt idx="68">
                  <c:v>-1002</c:v>
                </c:pt>
                <c:pt idx="69">
                  <c:v>-1000</c:v>
                </c:pt>
                <c:pt idx="70">
                  <c:v>-854</c:v>
                </c:pt>
                <c:pt idx="71">
                  <c:v>-843.5</c:v>
                </c:pt>
                <c:pt idx="72">
                  <c:v>-842</c:v>
                </c:pt>
                <c:pt idx="73">
                  <c:v>-709.5</c:v>
                </c:pt>
                <c:pt idx="74">
                  <c:v>-681</c:v>
                </c:pt>
                <c:pt idx="75">
                  <c:v>-681</c:v>
                </c:pt>
                <c:pt idx="76">
                  <c:v>-681</c:v>
                </c:pt>
                <c:pt idx="77">
                  <c:v>-655.5</c:v>
                </c:pt>
                <c:pt idx="78">
                  <c:v>-320.5</c:v>
                </c:pt>
                <c:pt idx="79">
                  <c:v>-180.5</c:v>
                </c:pt>
                <c:pt idx="80">
                  <c:v>-178</c:v>
                </c:pt>
                <c:pt idx="81">
                  <c:v>-178</c:v>
                </c:pt>
                <c:pt idx="82">
                  <c:v>-137.5</c:v>
                </c:pt>
                <c:pt idx="83">
                  <c:v>-43</c:v>
                </c:pt>
                <c:pt idx="84">
                  <c:v>-35</c:v>
                </c:pt>
                <c:pt idx="85">
                  <c:v>0</c:v>
                </c:pt>
                <c:pt idx="86">
                  <c:v>0</c:v>
                </c:pt>
                <c:pt idx="87">
                  <c:v>5</c:v>
                </c:pt>
                <c:pt idx="88">
                  <c:v>5</c:v>
                </c:pt>
                <c:pt idx="89">
                  <c:v>20</c:v>
                </c:pt>
                <c:pt idx="90">
                  <c:v>152</c:v>
                </c:pt>
                <c:pt idx="91">
                  <c:v>152.5</c:v>
                </c:pt>
                <c:pt idx="92">
                  <c:v>302.5</c:v>
                </c:pt>
                <c:pt idx="93">
                  <c:v>331</c:v>
                </c:pt>
                <c:pt idx="94">
                  <c:v>331</c:v>
                </c:pt>
                <c:pt idx="95">
                  <c:v>473.5</c:v>
                </c:pt>
                <c:pt idx="96">
                  <c:v>474</c:v>
                </c:pt>
                <c:pt idx="97">
                  <c:v>478.5</c:v>
                </c:pt>
                <c:pt idx="98">
                  <c:v>479</c:v>
                </c:pt>
                <c:pt idx="99">
                  <c:v>485.5</c:v>
                </c:pt>
                <c:pt idx="100">
                  <c:v>490.5</c:v>
                </c:pt>
                <c:pt idx="101">
                  <c:v>626.5</c:v>
                </c:pt>
                <c:pt idx="102">
                  <c:v>638.5</c:v>
                </c:pt>
                <c:pt idx="103">
                  <c:v>643</c:v>
                </c:pt>
                <c:pt idx="104">
                  <c:v>648.5</c:v>
                </c:pt>
                <c:pt idx="105">
                  <c:v>666.5</c:v>
                </c:pt>
                <c:pt idx="106">
                  <c:v>666.5</c:v>
                </c:pt>
                <c:pt idx="107">
                  <c:v>676.5</c:v>
                </c:pt>
                <c:pt idx="108">
                  <c:v>686.5</c:v>
                </c:pt>
                <c:pt idx="109">
                  <c:v>971.5</c:v>
                </c:pt>
                <c:pt idx="110">
                  <c:v>972</c:v>
                </c:pt>
                <c:pt idx="111">
                  <c:v>1126</c:v>
                </c:pt>
                <c:pt idx="112">
                  <c:v>1126</c:v>
                </c:pt>
                <c:pt idx="113">
                  <c:v>1185</c:v>
                </c:pt>
                <c:pt idx="114">
                  <c:v>1211.5</c:v>
                </c:pt>
                <c:pt idx="115">
                  <c:v>1245</c:v>
                </c:pt>
                <c:pt idx="116">
                  <c:v>1284</c:v>
                </c:pt>
                <c:pt idx="117">
                  <c:v>1284</c:v>
                </c:pt>
                <c:pt idx="118">
                  <c:v>1303</c:v>
                </c:pt>
                <c:pt idx="119">
                  <c:v>1490.5</c:v>
                </c:pt>
                <c:pt idx="120">
                  <c:v>1490.5</c:v>
                </c:pt>
                <c:pt idx="121">
                  <c:v>1658</c:v>
                </c:pt>
                <c:pt idx="122">
                  <c:v>1658</c:v>
                </c:pt>
                <c:pt idx="123">
                  <c:v>1668.5</c:v>
                </c:pt>
                <c:pt idx="124">
                  <c:v>2004.5</c:v>
                </c:pt>
                <c:pt idx="125">
                  <c:v>2142</c:v>
                </c:pt>
                <c:pt idx="126">
                  <c:v>2145</c:v>
                </c:pt>
                <c:pt idx="127">
                  <c:v>2151.5</c:v>
                </c:pt>
                <c:pt idx="128">
                  <c:v>2154</c:v>
                </c:pt>
                <c:pt idx="129">
                  <c:v>2154.5</c:v>
                </c:pt>
                <c:pt idx="130">
                  <c:v>2474.5</c:v>
                </c:pt>
                <c:pt idx="131">
                  <c:v>2476.5</c:v>
                </c:pt>
                <c:pt idx="132">
                  <c:v>2996</c:v>
                </c:pt>
                <c:pt idx="133">
                  <c:v>3144</c:v>
                </c:pt>
                <c:pt idx="134">
                  <c:v>3159</c:v>
                </c:pt>
                <c:pt idx="135">
                  <c:v>3449.5</c:v>
                </c:pt>
                <c:pt idx="136">
                  <c:v>3469.5</c:v>
                </c:pt>
                <c:pt idx="137">
                  <c:v>3479.5</c:v>
                </c:pt>
                <c:pt idx="138">
                  <c:v>3634</c:v>
                </c:pt>
                <c:pt idx="139">
                  <c:v>3652.5</c:v>
                </c:pt>
                <c:pt idx="140">
                  <c:v>3678.5</c:v>
                </c:pt>
                <c:pt idx="141">
                  <c:v>3791</c:v>
                </c:pt>
                <c:pt idx="142">
                  <c:v>3958</c:v>
                </c:pt>
                <c:pt idx="143">
                  <c:v>3979.5</c:v>
                </c:pt>
                <c:pt idx="144">
                  <c:v>4142</c:v>
                </c:pt>
                <c:pt idx="145">
                  <c:v>4161</c:v>
                </c:pt>
                <c:pt idx="146">
                  <c:v>4268.5</c:v>
                </c:pt>
                <c:pt idx="147">
                  <c:v>4288</c:v>
                </c:pt>
                <c:pt idx="148">
                  <c:v>4293.5</c:v>
                </c:pt>
                <c:pt idx="149">
                  <c:v>4319</c:v>
                </c:pt>
                <c:pt idx="150">
                  <c:v>4416.5</c:v>
                </c:pt>
                <c:pt idx="151">
                  <c:v>4604</c:v>
                </c:pt>
                <c:pt idx="152">
                  <c:v>4604</c:v>
                </c:pt>
                <c:pt idx="153">
                  <c:v>4604</c:v>
                </c:pt>
                <c:pt idx="154">
                  <c:v>4970</c:v>
                </c:pt>
                <c:pt idx="155">
                  <c:v>4970</c:v>
                </c:pt>
                <c:pt idx="156">
                  <c:v>5306</c:v>
                </c:pt>
                <c:pt idx="157">
                  <c:v>5311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134">
                  <c:v>-3.3694399971864186E-3</c:v>
                </c:pt>
                <c:pt idx="138">
                  <c:v>-2.9454399918904528E-3</c:v>
                </c:pt>
                <c:pt idx="140">
                  <c:v>4.6254400003817864E-3</c:v>
                </c:pt>
                <c:pt idx="141">
                  <c:v>-2.2425599963753484E-3</c:v>
                </c:pt>
                <c:pt idx="142">
                  <c:v>-3.4012799951597117E-3</c:v>
                </c:pt>
                <c:pt idx="143">
                  <c:v>4.0812799998093396E-3</c:v>
                </c:pt>
                <c:pt idx="145">
                  <c:v>-2.9617600011988543E-3</c:v>
                </c:pt>
                <c:pt idx="146">
                  <c:v>1.2481040001148358E-2</c:v>
                </c:pt>
                <c:pt idx="147">
                  <c:v>-5.2340799957164563E-3</c:v>
                </c:pt>
                <c:pt idx="148">
                  <c:v>6.7870400016545318E-3</c:v>
                </c:pt>
                <c:pt idx="149">
                  <c:v>-1.7650399968260899E-3</c:v>
                </c:pt>
                <c:pt idx="150">
                  <c:v>5.2293600019766018E-3</c:v>
                </c:pt>
                <c:pt idx="151">
                  <c:v>-5.7806400000117719E-3</c:v>
                </c:pt>
                <c:pt idx="152">
                  <c:v>-3.7806399996043183E-3</c:v>
                </c:pt>
                <c:pt idx="153">
                  <c:v>-3.7806399996043183E-3</c:v>
                </c:pt>
                <c:pt idx="154">
                  <c:v>-3.815199997916352E-3</c:v>
                </c:pt>
                <c:pt idx="155">
                  <c:v>-3.815199997916352E-3</c:v>
                </c:pt>
                <c:pt idx="156">
                  <c:v>-4.1249599962611683E-3</c:v>
                </c:pt>
                <c:pt idx="157">
                  <c:v>-3.5957599975517951E-3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51-4BC5-BC61-1EA3EFAC17F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5">
                    <c:v>1E-3</c:v>
                  </c:pt>
                  <c:pt idx="53">
                    <c:v>2.0000000000000001E-4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5">
                    <c:v>1E-3</c:v>
                  </c:pt>
                  <c:pt idx="5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-10467</c:v>
                </c:pt>
                <c:pt idx="1">
                  <c:v>-8800</c:v>
                </c:pt>
                <c:pt idx="2">
                  <c:v>-8717</c:v>
                </c:pt>
                <c:pt idx="3">
                  <c:v>-8642</c:v>
                </c:pt>
                <c:pt idx="4">
                  <c:v>-8637</c:v>
                </c:pt>
                <c:pt idx="5">
                  <c:v>-8301.5</c:v>
                </c:pt>
                <c:pt idx="6">
                  <c:v>-8291.5</c:v>
                </c:pt>
                <c:pt idx="7">
                  <c:v>-8198.5</c:v>
                </c:pt>
                <c:pt idx="8">
                  <c:v>-8153.5</c:v>
                </c:pt>
                <c:pt idx="9">
                  <c:v>-8143.5</c:v>
                </c:pt>
                <c:pt idx="10">
                  <c:v>-7843</c:v>
                </c:pt>
                <c:pt idx="11">
                  <c:v>-7833</c:v>
                </c:pt>
                <c:pt idx="12">
                  <c:v>-7808</c:v>
                </c:pt>
                <c:pt idx="13">
                  <c:v>-7803</c:v>
                </c:pt>
                <c:pt idx="14">
                  <c:v>-7497</c:v>
                </c:pt>
                <c:pt idx="15">
                  <c:v>-7492</c:v>
                </c:pt>
                <c:pt idx="16">
                  <c:v>-7487.5</c:v>
                </c:pt>
                <c:pt idx="17">
                  <c:v>-7482</c:v>
                </c:pt>
                <c:pt idx="18">
                  <c:v>-7471.5</c:v>
                </c:pt>
                <c:pt idx="19">
                  <c:v>-7457</c:v>
                </c:pt>
                <c:pt idx="20">
                  <c:v>-7456.5</c:v>
                </c:pt>
                <c:pt idx="21">
                  <c:v>-7452</c:v>
                </c:pt>
                <c:pt idx="22">
                  <c:v>-7447</c:v>
                </c:pt>
                <c:pt idx="23">
                  <c:v>-7437</c:v>
                </c:pt>
                <c:pt idx="24">
                  <c:v>-7384</c:v>
                </c:pt>
                <c:pt idx="25">
                  <c:v>-7350</c:v>
                </c:pt>
                <c:pt idx="26">
                  <c:v>-7349.5</c:v>
                </c:pt>
                <c:pt idx="27">
                  <c:v>-7319</c:v>
                </c:pt>
                <c:pt idx="28">
                  <c:v>-7309.5</c:v>
                </c:pt>
                <c:pt idx="29">
                  <c:v>-7309</c:v>
                </c:pt>
                <c:pt idx="30">
                  <c:v>-7308.5</c:v>
                </c:pt>
                <c:pt idx="31">
                  <c:v>-7304</c:v>
                </c:pt>
                <c:pt idx="32">
                  <c:v>-7298.5</c:v>
                </c:pt>
                <c:pt idx="33">
                  <c:v>-7284.5</c:v>
                </c:pt>
                <c:pt idx="34">
                  <c:v>-7284</c:v>
                </c:pt>
                <c:pt idx="35">
                  <c:v>-7279.5</c:v>
                </c:pt>
                <c:pt idx="36">
                  <c:v>-7279</c:v>
                </c:pt>
                <c:pt idx="37">
                  <c:v>-7269.5</c:v>
                </c:pt>
                <c:pt idx="38">
                  <c:v>-7269</c:v>
                </c:pt>
                <c:pt idx="39">
                  <c:v>-4857</c:v>
                </c:pt>
                <c:pt idx="40">
                  <c:v>-4856.5</c:v>
                </c:pt>
                <c:pt idx="41">
                  <c:v>-4836</c:v>
                </c:pt>
                <c:pt idx="42">
                  <c:v>-4821.5</c:v>
                </c:pt>
                <c:pt idx="43">
                  <c:v>-4821</c:v>
                </c:pt>
                <c:pt idx="44">
                  <c:v>-4817</c:v>
                </c:pt>
                <c:pt idx="45">
                  <c:v>-4707.5</c:v>
                </c:pt>
                <c:pt idx="46">
                  <c:v>-4534.5</c:v>
                </c:pt>
                <c:pt idx="47">
                  <c:v>-3342</c:v>
                </c:pt>
                <c:pt idx="48">
                  <c:v>-3341.5</c:v>
                </c:pt>
                <c:pt idx="49">
                  <c:v>-3153.5</c:v>
                </c:pt>
                <c:pt idx="50">
                  <c:v>-2981</c:v>
                </c:pt>
                <c:pt idx="51">
                  <c:v>-2843</c:v>
                </c:pt>
                <c:pt idx="52">
                  <c:v>-2014</c:v>
                </c:pt>
                <c:pt idx="53">
                  <c:v>-2008.5</c:v>
                </c:pt>
                <c:pt idx="54">
                  <c:v>-1983.5</c:v>
                </c:pt>
                <c:pt idx="55">
                  <c:v>-1876</c:v>
                </c:pt>
                <c:pt idx="56">
                  <c:v>-1831</c:v>
                </c:pt>
                <c:pt idx="57">
                  <c:v>-1505.5</c:v>
                </c:pt>
                <c:pt idx="58">
                  <c:v>-1505.5</c:v>
                </c:pt>
                <c:pt idx="59">
                  <c:v>-1505.5</c:v>
                </c:pt>
                <c:pt idx="60">
                  <c:v>-1500</c:v>
                </c:pt>
                <c:pt idx="61">
                  <c:v>-1500</c:v>
                </c:pt>
                <c:pt idx="62">
                  <c:v>-1499.5</c:v>
                </c:pt>
                <c:pt idx="63">
                  <c:v>-1490</c:v>
                </c:pt>
                <c:pt idx="64">
                  <c:v>-1312</c:v>
                </c:pt>
                <c:pt idx="65">
                  <c:v>-1183</c:v>
                </c:pt>
                <c:pt idx="66">
                  <c:v>-1160</c:v>
                </c:pt>
                <c:pt idx="67">
                  <c:v>-1020</c:v>
                </c:pt>
                <c:pt idx="68">
                  <c:v>-1002</c:v>
                </c:pt>
                <c:pt idx="69">
                  <c:v>-1000</c:v>
                </c:pt>
                <c:pt idx="70">
                  <c:v>-854</c:v>
                </c:pt>
                <c:pt idx="71">
                  <c:v>-843.5</c:v>
                </c:pt>
                <c:pt idx="72">
                  <c:v>-842</c:v>
                </c:pt>
                <c:pt idx="73">
                  <c:v>-709.5</c:v>
                </c:pt>
                <c:pt idx="74">
                  <c:v>-681</c:v>
                </c:pt>
                <c:pt idx="75">
                  <c:v>-681</c:v>
                </c:pt>
                <c:pt idx="76">
                  <c:v>-681</c:v>
                </c:pt>
                <c:pt idx="77">
                  <c:v>-655.5</c:v>
                </c:pt>
                <c:pt idx="78">
                  <c:v>-320.5</c:v>
                </c:pt>
                <c:pt idx="79">
                  <c:v>-180.5</c:v>
                </c:pt>
                <c:pt idx="80">
                  <c:v>-178</c:v>
                </c:pt>
                <c:pt idx="81">
                  <c:v>-178</c:v>
                </c:pt>
                <c:pt idx="82">
                  <c:v>-137.5</c:v>
                </c:pt>
                <c:pt idx="83">
                  <c:v>-43</c:v>
                </c:pt>
                <c:pt idx="84">
                  <c:v>-35</c:v>
                </c:pt>
                <c:pt idx="85">
                  <c:v>0</c:v>
                </c:pt>
                <c:pt idx="86">
                  <c:v>0</c:v>
                </c:pt>
                <c:pt idx="87">
                  <c:v>5</c:v>
                </c:pt>
                <c:pt idx="88">
                  <c:v>5</c:v>
                </c:pt>
                <c:pt idx="89">
                  <c:v>20</c:v>
                </c:pt>
                <c:pt idx="90">
                  <c:v>152</c:v>
                </c:pt>
                <c:pt idx="91">
                  <c:v>152.5</c:v>
                </c:pt>
                <c:pt idx="92">
                  <c:v>302.5</c:v>
                </c:pt>
                <c:pt idx="93">
                  <c:v>331</c:v>
                </c:pt>
                <c:pt idx="94">
                  <c:v>331</c:v>
                </c:pt>
                <c:pt idx="95">
                  <c:v>473.5</c:v>
                </c:pt>
                <c:pt idx="96">
                  <c:v>474</c:v>
                </c:pt>
                <c:pt idx="97">
                  <c:v>478.5</c:v>
                </c:pt>
                <c:pt idx="98">
                  <c:v>479</c:v>
                </c:pt>
                <c:pt idx="99">
                  <c:v>485.5</c:v>
                </c:pt>
                <c:pt idx="100">
                  <c:v>490.5</c:v>
                </c:pt>
                <c:pt idx="101">
                  <c:v>626.5</c:v>
                </c:pt>
                <c:pt idx="102">
                  <c:v>638.5</c:v>
                </c:pt>
                <c:pt idx="103">
                  <c:v>643</c:v>
                </c:pt>
                <c:pt idx="104">
                  <c:v>648.5</c:v>
                </c:pt>
                <c:pt idx="105">
                  <c:v>666.5</c:v>
                </c:pt>
                <c:pt idx="106">
                  <c:v>666.5</c:v>
                </c:pt>
                <c:pt idx="107">
                  <c:v>676.5</c:v>
                </c:pt>
                <c:pt idx="108">
                  <c:v>686.5</c:v>
                </c:pt>
                <c:pt idx="109">
                  <c:v>971.5</c:v>
                </c:pt>
                <c:pt idx="110">
                  <c:v>972</c:v>
                </c:pt>
                <c:pt idx="111">
                  <c:v>1126</c:v>
                </c:pt>
                <c:pt idx="112">
                  <c:v>1126</c:v>
                </c:pt>
                <c:pt idx="113">
                  <c:v>1185</c:v>
                </c:pt>
                <c:pt idx="114">
                  <c:v>1211.5</c:v>
                </c:pt>
                <c:pt idx="115">
                  <c:v>1245</c:v>
                </c:pt>
                <c:pt idx="116">
                  <c:v>1284</c:v>
                </c:pt>
                <c:pt idx="117">
                  <c:v>1284</c:v>
                </c:pt>
                <c:pt idx="118">
                  <c:v>1303</c:v>
                </c:pt>
                <c:pt idx="119">
                  <c:v>1490.5</c:v>
                </c:pt>
                <c:pt idx="120">
                  <c:v>1490.5</c:v>
                </c:pt>
                <c:pt idx="121">
                  <c:v>1658</c:v>
                </c:pt>
                <c:pt idx="122">
                  <c:v>1658</c:v>
                </c:pt>
                <c:pt idx="123">
                  <c:v>1668.5</c:v>
                </c:pt>
                <c:pt idx="124">
                  <c:v>2004.5</c:v>
                </c:pt>
                <c:pt idx="125">
                  <c:v>2142</c:v>
                </c:pt>
                <c:pt idx="126">
                  <c:v>2145</c:v>
                </c:pt>
                <c:pt idx="127">
                  <c:v>2151.5</c:v>
                </c:pt>
                <c:pt idx="128">
                  <c:v>2154</c:v>
                </c:pt>
                <c:pt idx="129">
                  <c:v>2154.5</c:v>
                </c:pt>
                <c:pt idx="130">
                  <c:v>2474.5</c:v>
                </c:pt>
                <c:pt idx="131">
                  <c:v>2476.5</c:v>
                </c:pt>
                <c:pt idx="132">
                  <c:v>2996</c:v>
                </c:pt>
                <c:pt idx="133">
                  <c:v>3144</c:v>
                </c:pt>
                <c:pt idx="134">
                  <c:v>3159</c:v>
                </c:pt>
                <c:pt idx="135">
                  <c:v>3449.5</c:v>
                </c:pt>
                <c:pt idx="136">
                  <c:v>3469.5</c:v>
                </c:pt>
                <c:pt idx="137">
                  <c:v>3479.5</c:v>
                </c:pt>
                <c:pt idx="138">
                  <c:v>3634</c:v>
                </c:pt>
                <c:pt idx="139">
                  <c:v>3652.5</c:v>
                </c:pt>
                <c:pt idx="140">
                  <c:v>3678.5</c:v>
                </c:pt>
                <c:pt idx="141">
                  <c:v>3791</c:v>
                </c:pt>
                <c:pt idx="142">
                  <c:v>3958</c:v>
                </c:pt>
                <c:pt idx="143">
                  <c:v>3979.5</c:v>
                </c:pt>
                <c:pt idx="144">
                  <c:v>4142</c:v>
                </c:pt>
                <c:pt idx="145">
                  <c:v>4161</c:v>
                </c:pt>
                <c:pt idx="146">
                  <c:v>4268.5</c:v>
                </c:pt>
                <c:pt idx="147">
                  <c:v>4288</c:v>
                </c:pt>
                <c:pt idx="148">
                  <c:v>4293.5</c:v>
                </c:pt>
                <c:pt idx="149">
                  <c:v>4319</c:v>
                </c:pt>
                <c:pt idx="150">
                  <c:v>4416.5</c:v>
                </c:pt>
                <c:pt idx="151">
                  <c:v>4604</c:v>
                </c:pt>
                <c:pt idx="152">
                  <c:v>4604</c:v>
                </c:pt>
                <c:pt idx="153">
                  <c:v>4604</c:v>
                </c:pt>
                <c:pt idx="154">
                  <c:v>4970</c:v>
                </c:pt>
                <c:pt idx="155">
                  <c:v>4970</c:v>
                </c:pt>
                <c:pt idx="156">
                  <c:v>5306</c:v>
                </c:pt>
                <c:pt idx="157">
                  <c:v>5311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51-4BC5-BC61-1EA3EFAC17F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5">
                    <c:v>1E-3</c:v>
                  </c:pt>
                  <c:pt idx="53">
                    <c:v>2.0000000000000001E-4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5">
                    <c:v>1E-3</c:v>
                  </c:pt>
                  <c:pt idx="5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-10467</c:v>
                </c:pt>
                <c:pt idx="1">
                  <c:v>-8800</c:v>
                </c:pt>
                <c:pt idx="2">
                  <c:v>-8717</c:v>
                </c:pt>
                <c:pt idx="3">
                  <c:v>-8642</c:v>
                </c:pt>
                <c:pt idx="4">
                  <c:v>-8637</c:v>
                </c:pt>
                <c:pt idx="5">
                  <c:v>-8301.5</c:v>
                </c:pt>
                <c:pt idx="6">
                  <c:v>-8291.5</c:v>
                </c:pt>
                <c:pt idx="7">
                  <c:v>-8198.5</c:v>
                </c:pt>
                <c:pt idx="8">
                  <c:v>-8153.5</c:v>
                </c:pt>
                <c:pt idx="9">
                  <c:v>-8143.5</c:v>
                </c:pt>
                <c:pt idx="10">
                  <c:v>-7843</c:v>
                </c:pt>
                <c:pt idx="11">
                  <c:v>-7833</c:v>
                </c:pt>
                <c:pt idx="12">
                  <c:v>-7808</c:v>
                </c:pt>
                <c:pt idx="13">
                  <c:v>-7803</c:v>
                </c:pt>
                <c:pt idx="14">
                  <c:v>-7497</c:v>
                </c:pt>
                <c:pt idx="15">
                  <c:v>-7492</c:v>
                </c:pt>
                <c:pt idx="16">
                  <c:v>-7487.5</c:v>
                </c:pt>
                <c:pt idx="17">
                  <c:v>-7482</c:v>
                </c:pt>
                <c:pt idx="18">
                  <c:v>-7471.5</c:v>
                </c:pt>
                <c:pt idx="19">
                  <c:v>-7457</c:v>
                </c:pt>
                <c:pt idx="20">
                  <c:v>-7456.5</c:v>
                </c:pt>
                <c:pt idx="21">
                  <c:v>-7452</c:v>
                </c:pt>
                <c:pt idx="22">
                  <c:v>-7447</c:v>
                </c:pt>
                <c:pt idx="23">
                  <c:v>-7437</c:v>
                </c:pt>
                <c:pt idx="24">
                  <c:v>-7384</c:v>
                </c:pt>
                <c:pt idx="25">
                  <c:v>-7350</c:v>
                </c:pt>
                <c:pt idx="26">
                  <c:v>-7349.5</c:v>
                </c:pt>
                <c:pt idx="27">
                  <c:v>-7319</c:v>
                </c:pt>
                <c:pt idx="28">
                  <c:v>-7309.5</c:v>
                </c:pt>
                <c:pt idx="29">
                  <c:v>-7309</c:v>
                </c:pt>
                <c:pt idx="30">
                  <c:v>-7308.5</c:v>
                </c:pt>
                <c:pt idx="31">
                  <c:v>-7304</c:v>
                </c:pt>
                <c:pt idx="32">
                  <c:v>-7298.5</c:v>
                </c:pt>
                <c:pt idx="33">
                  <c:v>-7284.5</c:v>
                </c:pt>
                <c:pt idx="34">
                  <c:v>-7284</c:v>
                </c:pt>
                <c:pt idx="35">
                  <c:v>-7279.5</c:v>
                </c:pt>
                <c:pt idx="36">
                  <c:v>-7279</c:v>
                </c:pt>
                <c:pt idx="37">
                  <c:v>-7269.5</c:v>
                </c:pt>
                <c:pt idx="38">
                  <c:v>-7269</c:v>
                </c:pt>
                <c:pt idx="39">
                  <c:v>-4857</c:v>
                </c:pt>
                <c:pt idx="40">
                  <c:v>-4856.5</c:v>
                </c:pt>
                <c:pt idx="41">
                  <c:v>-4836</c:v>
                </c:pt>
                <c:pt idx="42">
                  <c:v>-4821.5</c:v>
                </c:pt>
                <c:pt idx="43">
                  <c:v>-4821</c:v>
                </c:pt>
                <c:pt idx="44">
                  <c:v>-4817</c:v>
                </c:pt>
                <c:pt idx="45">
                  <c:v>-4707.5</c:v>
                </c:pt>
                <c:pt idx="46">
                  <c:v>-4534.5</c:v>
                </c:pt>
                <c:pt idx="47">
                  <c:v>-3342</c:v>
                </c:pt>
                <c:pt idx="48">
                  <c:v>-3341.5</c:v>
                </c:pt>
                <c:pt idx="49">
                  <c:v>-3153.5</c:v>
                </c:pt>
                <c:pt idx="50">
                  <c:v>-2981</c:v>
                </c:pt>
                <c:pt idx="51">
                  <c:v>-2843</c:v>
                </c:pt>
                <c:pt idx="52">
                  <c:v>-2014</c:v>
                </c:pt>
                <c:pt idx="53">
                  <c:v>-2008.5</c:v>
                </c:pt>
                <c:pt idx="54">
                  <c:v>-1983.5</c:v>
                </c:pt>
                <c:pt idx="55">
                  <c:v>-1876</c:v>
                </c:pt>
                <c:pt idx="56">
                  <c:v>-1831</c:v>
                </c:pt>
                <c:pt idx="57">
                  <c:v>-1505.5</c:v>
                </c:pt>
                <c:pt idx="58">
                  <c:v>-1505.5</c:v>
                </c:pt>
                <c:pt idx="59">
                  <c:v>-1505.5</c:v>
                </c:pt>
                <c:pt idx="60">
                  <c:v>-1500</c:v>
                </c:pt>
                <c:pt idx="61">
                  <c:v>-1500</c:v>
                </c:pt>
                <c:pt idx="62">
                  <c:v>-1499.5</c:v>
                </c:pt>
                <c:pt idx="63">
                  <c:v>-1490</c:v>
                </c:pt>
                <c:pt idx="64">
                  <c:v>-1312</c:v>
                </c:pt>
                <c:pt idx="65">
                  <c:v>-1183</c:v>
                </c:pt>
                <c:pt idx="66">
                  <c:v>-1160</c:v>
                </c:pt>
                <c:pt idx="67">
                  <c:v>-1020</c:v>
                </c:pt>
                <c:pt idx="68">
                  <c:v>-1002</c:v>
                </c:pt>
                <c:pt idx="69">
                  <c:v>-1000</c:v>
                </c:pt>
                <c:pt idx="70">
                  <c:v>-854</c:v>
                </c:pt>
                <c:pt idx="71">
                  <c:v>-843.5</c:v>
                </c:pt>
                <c:pt idx="72">
                  <c:v>-842</c:v>
                </c:pt>
                <c:pt idx="73">
                  <c:v>-709.5</c:v>
                </c:pt>
                <c:pt idx="74">
                  <c:v>-681</c:v>
                </c:pt>
                <c:pt idx="75">
                  <c:v>-681</c:v>
                </c:pt>
                <c:pt idx="76">
                  <c:v>-681</c:v>
                </c:pt>
                <c:pt idx="77">
                  <c:v>-655.5</c:v>
                </c:pt>
                <c:pt idx="78">
                  <c:v>-320.5</c:v>
                </c:pt>
                <c:pt idx="79">
                  <c:v>-180.5</c:v>
                </c:pt>
                <c:pt idx="80">
                  <c:v>-178</c:v>
                </c:pt>
                <c:pt idx="81">
                  <c:v>-178</c:v>
                </c:pt>
                <c:pt idx="82">
                  <c:v>-137.5</c:v>
                </c:pt>
                <c:pt idx="83">
                  <c:v>-43</c:v>
                </c:pt>
                <c:pt idx="84">
                  <c:v>-35</c:v>
                </c:pt>
                <c:pt idx="85">
                  <c:v>0</c:v>
                </c:pt>
                <c:pt idx="86">
                  <c:v>0</c:v>
                </c:pt>
                <c:pt idx="87">
                  <c:v>5</c:v>
                </c:pt>
                <c:pt idx="88">
                  <c:v>5</c:v>
                </c:pt>
                <c:pt idx="89">
                  <c:v>20</c:v>
                </c:pt>
                <c:pt idx="90">
                  <c:v>152</c:v>
                </c:pt>
                <c:pt idx="91">
                  <c:v>152.5</c:v>
                </c:pt>
                <c:pt idx="92">
                  <c:v>302.5</c:v>
                </c:pt>
                <c:pt idx="93">
                  <c:v>331</c:v>
                </c:pt>
                <c:pt idx="94">
                  <c:v>331</c:v>
                </c:pt>
                <c:pt idx="95">
                  <c:v>473.5</c:v>
                </c:pt>
                <c:pt idx="96">
                  <c:v>474</c:v>
                </c:pt>
                <c:pt idx="97">
                  <c:v>478.5</c:v>
                </c:pt>
                <c:pt idx="98">
                  <c:v>479</c:v>
                </c:pt>
                <c:pt idx="99">
                  <c:v>485.5</c:v>
                </c:pt>
                <c:pt idx="100">
                  <c:v>490.5</c:v>
                </c:pt>
                <c:pt idx="101">
                  <c:v>626.5</c:v>
                </c:pt>
                <c:pt idx="102">
                  <c:v>638.5</c:v>
                </c:pt>
                <c:pt idx="103">
                  <c:v>643</c:v>
                </c:pt>
                <c:pt idx="104">
                  <c:v>648.5</c:v>
                </c:pt>
                <c:pt idx="105">
                  <c:v>666.5</c:v>
                </c:pt>
                <c:pt idx="106">
                  <c:v>666.5</c:v>
                </c:pt>
                <c:pt idx="107">
                  <c:v>676.5</c:v>
                </c:pt>
                <c:pt idx="108">
                  <c:v>686.5</c:v>
                </c:pt>
                <c:pt idx="109">
                  <c:v>971.5</c:v>
                </c:pt>
                <c:pt idx="110">
                  <c:v>972</c:v>
                </c:pt>
                <c:pt idx="111">
                  <c:v>1126</c:v>
                </c:pt>
                <c:pt idx="112">
                  <c:v>1126</c:v>
                </c:pt>
                <c:pt idx="113">
                  <c:v>1185</c:v>
                </c:pt>
                <c:pt idx="114">
                  <c:v>1211.5</c:v>
                </c:pt>
                <c:pt idx="115">
                  <c:v>1245</c:v>
                </c:pt>
                <c:pt idx="116">
                  <c:v>1284</c:v>
                </c:pt>
                <c:pt idx="117">
                  <c:v>1284</c:v>
                </c:pt>
                <c:pt idx="118">
                  <c:v>1303</c:v>
                </c:pt>
                <c:pt idx="119">
                  <c:v>1490.5</c:v>
                </c:pt>
                <c:pt idx="120">
                  <c:v>1490.5</c:v>
                </c:pt>
                <c:pt idx="121">
                  <c:v>1658</c:v>
                </c:pt>
                <c:pt idx="122">
                  <c:v>1658</c:v>
                </c:pt>
                <c:pt idx="123">
                  <c:v>1668.5</c:v>
                </c:pt>
                <c:pt idx="124">
                  <c:v>2004.5</c:v>
                </c:pt>
                <c:pt idx="125">
                  <c:v>2142</c:v>
                </c:pt>
                <c:pt idx="126">
                  <c:v>2145</c:v>
                </c:pt>
                <c:pt idx="127">
                  <c:v>2151.5</c:v>
                </c:pt>
                <c:pt idx="128">
                  <c:v>2154</c:v>
                </c:pt>
                <c:pt idx="129">
                  <c:v>2154.5</c:v>
                </c:pt>
                <c:pt idx="130">
                  <c:v>2474.5</c:v>
                </c:pt>
                <c:pt idx="131">
                  <c:v>2476.5</c:v>
                </c:pt>
                <c:pt idx="132">
                  <c:v>2996</c:v>
                </c:pt>
                <c:pt idx="133">
                  <c:v>3144</c:v>
                </c:pt>
                <c:pt idx="134">
                  <c:v>3159</c:v>
                </c:pt>
                <c:pt idx="135">
                  <c:v>3449.5</c:v>
                </c:pt>
                <c:pt idx="136">
                  <c:v>3469.5</c:v>
                </c:pt>
                <c:pt idx="137">
                  <c:v>3479.5</c:v>
                </c:pt>
                <c:pt idx="138">
                  <c:v>3634</c:v>
                </c:pt>
                <c:pt idx="139">
                  <c:v>3652.5</c:v>
                </c:pt>
                <c:pt idx="140">
                  <c:v>3678.5</c:v>
                </c:pt>
                <c:pt idx="141">
                  <c:v>3791</c:v>
                </c:pt>
                <c:pt idx="142">
                  <c:v>3958</c:v>
                </c:pt>
                <c:pt idx="143">
                  <c:v>3979.5</c:v>
                </c:pt>
                <c:pt idx="144">
                  <c:v>4142</c:v>
                </c:pt>
                <c:pt idx="145">
                  <c:v>4161</c:v>
                </c:pt>
                <c:pt idx="146">
                  <c:v>4268.5</c:v>
                </c:pt>
                <c:pt idx="147">
                  <c:v>4288</c:v>
                </c:pt>
                <c:pt idx="148">
                  <c:v>4293.5</c:v>
                </c:pt>
                <c:pt idx="149">
                  <c:v>4319</c:v>
                </c:pt>
                <c:pt idx="150">
                  <c:v>4416.5</c:v>
                </c:pt>
                <c:pt idx="151">
                  <c:v>4604</c:v>
                </c:pt>
                <c:pt idx="152">
                  <c:v>4604</c:v>
                </c:pt>
                <c:pt idx="153">
                  <c:v>4604</c:v>
                </c:pt>
                <c:pt idx="154">
                  <c:v>4970</c:v>
                </c:pt>
                <c:pt idx="155">
                  <c:v>4970</c:v>
                </c:pt>
                <c:pt idx="156">
                  <c:v>5306</c:v>
                </c:pt>
                <c:pt idx="157">
                  <c:v>5311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51-4BC5-BC61-1EA3EFAC17F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5">
                    <c:v>1E-3</c:v>
                  </c:pt>
                  <c:pt idx="53">
                    <c:v>2.0000000000000001E-4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5">
                    <c:v>1E-3</c:v>
                  </c:pt>
                  <c:pt idx="5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-10467</c:v>
                </c:pt>
                <c:pt idx="1">
                  <c:v>-8800</c:v>
                </c:pt>
                <c:pt idx="2">
                  <c:v>-8717</c:v>
                </c:pt>
                <c:pt idx="3">
                  <c:v>-8642</c:v>
                </c:pt>
                <c:pt idx="4">
                  <c:v>-8637</c:v>
                </c:pt>
                <c:pt idx="5">
                  <c:v>-8301.5</c:v>
                </c:pt>
                <c:pt idx="6">
                  <c:v>-8291.5</c:v>
                </c:pt>
                <c:pt idx="7">
                  <c:v>-8198.5</c:v>
                </c:pt>
                <c:pt idx="8">
                  <c:v>-8153.5</c:v>
                </c:pt>
                <c:pt idx="9">
                  <c:v>-8143.5</c:v>
                </c:pt>
                <c:pt idx="10">
                  <c:v>-7843</c:v>
                </c:pt>
                <c:pt idx="11">
                  <c:v>-7833</c:v>
                </c:pt>
                <c:pt idx="12">
                  <c:v>-7808</c:v>
                </c:pt>
                <c:pt idx="13">
                  <c:v>-7803</c:v>
                </c:pt>
                <c:pt idx="14">
                  <c:v>-7497</c:v>
                </c:pt>
                <c:pt idx="15">
                  <c:v>-7492</c:v>
                </c:pt>
                <c:pt idx="16">
                  <c:v>-7487.5</c:v>
                </c:pt>
                <c:pt idx="17">
                  <c:v>-7482</c:v>
                </c:pt>
                <c:pt idx="18">
                  <c:v>-7471.5</c:v>
                </c:pt>
                <c:pt idx="19">
                  <c:v>-7457</c:v>
                </c:pt>
                <c:pt idx="20">
                  <c:v>-7456.5</c:v>
                </c:pt>
                <c:pt idx="21">
                  <c:v>-7452</c:v>
                </c:pt>
                <c:pt idx="22">
                  <c:v>-7447</c:v>
                </c:pt>
                <c:pt idx="23">
                  <c:v>-7437</c:v>
                </c:pt>
                <c:pt idx="24">
                  <c:v>-7384</c:v>
                </c:pt>
                <c:pt idx="25">
                  <c:v>-7350</c:v>
                </c:pt>
                <c:pt idx="26">
                  <c:v>-7349.5</c:v>
                </c:pt>
                <c:pt idx="27">
                  <c:v>-7319</c:v>
                </c:pt>
                <c:pt idx="28">
                  <c:v>-7309.5</c:v>
                </c:pt>
                <c:pt idx="29">
                  <c:v>-7309</c:v>
                </c:pt>
                <c:pt idx="30">
                  <c:v>-7308.5</c:v>
                </c:pt>
                <c:pt idx="31">
                  <c:v>-7304</c:v>
                </c:pt>
                <c:pt idx="32">
                  <c:v>-7298.5</c:v>
                </c:pt>
                <c:pt idx="33">
                  <c:v>-7284.5</c:v>
                </c:pt>
                <c:pt idx="34">
                  <c:v>-7284</c:v>
                </c:pt>
                <c:pt idx="35">
                  <c:v>-7279.5</c:v>
                </c:pt>
                <c:pt idx="36">
                  <c:v>-7279</c:v>
                </c:pt>
                <c:pt idx="37">
                  <c:v>-7269.5</c:v>
                </c:pt>
                <c:pt idx="38">
                  <c:v>-7269</c:v>
                </c:pt>
                <c:pt idx="39">
                  <c:v>-4857</c:v>
                </c:pt>
                <c:pt idx="40">
                  <c:v>-4856.5</c:v>
                </c:pt>
                <c:pt idx="41">
                  <c:v>-4836</c:v>
                </c:pt>
                <c:pt idx="42">
                  <c:v>-4821.5</c:v>
                </c:pt>
                <c:pt idx="43">
                  <c:v>-4821</c:v>
                </c:pt>
                <c:pt idx="44">
                  <c:v>-4817</c:v>
                </c:pt>
                <c:pt idx="45">
                  <c:v>-4707.5</c:v>
                </c:pt>
                <c:pt idx="46">
                  <c:v>-4534.5</c:v>
                </c:pt>
                <c:pt idx="47">
                  <c:v>-3342</c:v>
                </c:pt>
                <c:pt idx="48">
                  <c:v>-3341.5</c:v>
                </c:pt>
                <c:pt idx="49">
                  <c:v>-3153.5</c:v>
                </c:pt>
                <c:pt idx="50">
                  <c:v>-2981</c:v>
                </c:pt>
                <c:pt idx="51">
                  <c:v>-2843</c:v>
                </c:pt>
                <c:pt idx="52">
                  <c:v>-2014</c:v>
                </c:pt>
                <c:pt idx="53">
                  <c:v>-2008.5</c:v>
                </c:pt>
                <c:pt idx="54">
                  <c:v>-1983.5</c:v>
                </c:pt>
                <c:pt idx="55">
                  <c:v>-1876</c:v>
                </c:pt>
                <c:pt idx="56">
                  <c:v>-1831</c:v>
                </c:pt>
                <c:pt idx="57">
                  <c:v>-1505.5</c:v>
                </c:pt>
                <c:pt idx="58">
                  <c:v>-1505.5</c:v>
                </c:pt>
                <c:pt idx="59">
                  <c:v>-1505.5</c:v>
                </c:pt>
                <c:pt idx="60">
                  <c:v>-1500</c:v>
                </c:pt>
                <c:pt idx="61">
                  <c:v>-1500</c:v>
                </c:pt>
                <c:pt idx="62">
                  <c:v>-1499.5</c:v>
                </c:pt>
                <c:pt idx="63">
                  <c:v>-1490</c:v>
                </c:pt>
                <c:pt idx="64">
                  <c:v>-1312</c:v>
                </c:pt>
                <c:pt idx="65">
                  <c:v>-1183</c:v>
                </c:pt>
                <c:pt idx="66">
                  <c:v>-1160</c:v>
                </c:pt>
                <c:pt idx="67">
                  <c:v>-1020</c:v>
                </c:pt>
                <c:pt idx="68">
                  <c:v>-1002</c:v>
                </c:pt>
                <c:pt idx="69">
                  <c:v>-1000</c:v>
                </c:pt>
                <c:pt idx="70">
                  <c:v>-854</c:v>
                </c:pt>
                <c:pt idx="71">
                  <c:v>-843.5</c:v>
                </c:pt>
                <c:pt idx="72">
                  <c:v>-842</c:v>
                </c:pt>
                <c:pt idx="73">
                  <c:v>-709.5</c:v>
                </c:pt>
                <c:pt idx="74">
                  <c:v>-681</c:v>
                </c:pt>
                <c:pt idx="75">
                  <c:v>-681</c:v>
                </c:pt>
                <c:pt idx="76">
                  <c:v>-681</c:v>
                </c:pt>
                <c:pt idx="77">
                  <c:v>-655.5</c:v>
                </c:pt>
                <c:pt idx="78">
                  <c:v>-320.5</c:v>
                </c:pt>
                <c:pt idx="79">
                  <c:v>-180.5</c:v>
                </c:pt>
                <c:pt idx="80">
                  <c:v>-178</c:v>
                </c:pt>
                <c:pt idx="81">
                  <c:v>-178</c:v>
                </c:pt>
                <c:pt idx="82">
                  <c:v>-137.5</c:v>
                </c:pt>
                <c:pt idx="83">
                  <c:v>-43</c:v>
                </c:pt>
                <c:pt idx="84">
                  <c:v>-35</c:v>
                </c:pt>
                <c:pt idx="85">
                  <c:v>0</c:v>
                </c:pt>
                <c:pt idx="86">
                  <c:v>0</c:v>
                </c:pt>
                <c:pt idx="87">
                  <c:v>5</c:v>
                </c:pt>
                <c:pt idx="88">
                  <c:v>5</c:v>
                </c:pt>
                <c:pt idx="89">
                  <c:v>20</c:v>
                </c:pt>
                <c:pt idx="90">
                  <c:v>152</c:v>
                </c:pt>
                <c:pt idx="91">
                  <c:v>152.5</c:v>
                </c:pt>
                <c:pt idx="92">
                  <c:v>302.5</c:v>
                </c:pt>
                <c:pt idx="93">
                  <c:v>331</c:v>
                </c:pt>
                <c:pt idx="94">
                  <c:v>331</c:v>
                </c:pt>
                <c:pt idx="95">
                  <c:v>473.5</c:v>
                </c:pt>
                <c:pt idx="96">
                  <c:v>474</c:v>
                </c:pt>
                <c:pt idx="97">
                  <c:v>478.5</c:v>
                </c:pt>
                <c:pt idx="98">
                  <c:v>479</c:v>
                </c:pt>
                <c:pt idx="99">
                  <c:v>485.5</c:v>
                </c:pt>
                <c:pt idx="100">
                  <c:v>490.5</c:v>
                </c:pt>
                <c:pt idx="101">
                  <c:v>626.5</c:v>
                </c:pt>
                <c:pt idx="102">
                  <c:v>638.5</c:v>
                </c:pt>
                <c:pt idx="103">
                  <c:v>643</c:v>
                </c:pt>
                <c:pt idx="104">
                  <c:v>648.5</c:v>
                </c:pt>
                <c:pt idx="105">
                  <c:v>666.5</c:v>
                </c:pt>
                <c:pt idx="106">
                  <c:v>666.5</c:v>
                </c:pt>
                <c:pt idx="107">
                  <c:v>676.5</c:v>
                </c:pt>
                <c:pt idx="108">
                  <c:v>686.5</c:v>
                </c:pt>
                <c:pt idx="109">
                  <c:v>971.5</c:v>
                </c:pt>
                <c:pt idx="110">
                  <c:v>972</c:v>
                </c:pt>
                <c:pt idx="111">
                  <c:v>1126</c:v>
                </c:pt>
                <c:pt idx="112">
                  <c:v>1126</c:v>
                </c:pt>
                <c:pt idx="113">
                  <c:v>1185</c:v>
                </c:pt>
                <c:pt idx="114">
                  <c:v>1211.5</c:v>
                </c:pt>
                <c:pt idx="115">
                  <c:v>1245</c:v>
                </c:pt>
                <c:pt idx="116">
                  <c:v>1284</c:v>
                </c:pt>
                <c:pt idx="117">
                  <c:v>1284</c:v>
                </c:pt>
                <c:pt idx="118">
                  <c:v>1303</c:v>
                </c:pt>
                <c:pt idx="119">
                  <c:v>1490.5</c:v>
                </c:pt>
                <c:pt idx="120">
                  <c:v>1490.5</c:v>
                </c:pt>
                <c:pt idx="121">
                  <c:v>1658</c:v>
                </c:pt>
                <c:pt idx="122">
                  <c:v>1658</c:v>
                </c:pt>
                <c:pt idx="123">
                  <c:v>1668.5</c:v>
                </c:pt>
                <c:pt idx="124">
                  <c:v>2004.5</c:v>
                </c:pt>
                <c:pt idx="125">
                  <c:v>2142</c:v>
                </c:pt>
                <c:pt idx="126">
                  <c:v>2145</c:v>
                </c:pt>
                <c:pt idx="127">
                  <c:v>2151.5</c:v>
                </c:pt>
                <c:pt idx="128">
                  <c:v>2154</c:v>
                </c:pt>
                <c:pt idx="129">
                  <c:v>2154.5</c:v>
                </c:pt>
                <c:pt idx="130">
                  <c:v>2474.5</c:v>
                </c:pt>
                <c:pt idx="131">
                  <c:v>2476.5</c:v>
                </c:pt>
                <c:pt idx="132">
                  <c:v>2996</c:v>
                </c:pt>
                <c:pt idx="133">
                  <c:v>3144</c:v>
                </c:pt>
                <c:pt idx="134">
                  <c:v>3159</c:v>
                </c:pt>
                <c:pt idx="135">
                  <c:v>3449.5</c:v>
                </c:pt>
                <c:pt idx="136">
                  <c:v>3469.5</c:v>
                </c:pt>
                <c:pt idx="137">
                  <c:v>3479.5</c:v>
                </c:pt>
                <c:pt idx="138">
                  <c:v>3634</c:v>
                </c:pt>
                <c:pt idx="139">
                  <c:v>3652.5</c:v>
                </c:pt>
                <c:pt idx="140">
                  <c:v>3678.5</c:v>
                </c:pt>
                <c:pt idx="141">
                  <c:v>3791</c:v>
                </c:pt>
                <c:pt idx="142">
                  <c:v>3958</c:v>
                </c:pt>
                <c:pt idx="143">
                  <c:v>3979.5</c:v>
                </c:pt>
                <c:pt idx="144">
                  <c:v>4142</c:v>
                </c:pt>
                <c:pt idx="145">
                  <c:v>4161</c:v>
                </c:pt>
                <c:pt idx="146">
                  <c:v>4268.5</c:v>
                </c:pt>
                <c:pt idx="147">
                  <c:v>4288</c:v>
                </c:pt>
                <c:pt idx="148">
                  <c:v>4293.5</c:v>
                </c:pt>
                <c:pt idx="149">
                  <c:v>4319</c:v>
                </c:pt>
                <c:pt idx="150">
                  <c:v>4416.5</c:v>
                </c:pt>
                <c:pt idx="151">
                  <c:v>4604</c:v>
                </c:pt>
                <c:pt idx="152">
                  <c:v>4604</c:v>
                </c:pt>
                <c:pt idx="153">
                  <c:v>4604</c:v>
                </c:pt>
                <c:pt idx="154">
                  <c:v>4970</c:v>
                </c:pt>
                <c:pt idx="155">
                  <c:v>4970</c:v>
                </c:pt>
                <c:pt idx="156">
                  <c:v>5306</c:v>
                </c:pt>
                <c:pt idx="157">
                  <c:v>5311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051-4BC5-BC61-1EA3EFAC17F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-10467</c:v>
                </c:pt>
                <c:pt idx="1">
                  <c:v>-8800</c:v>
                </c:pt>
                <c:pt idx="2">
                  <c:v>-8717</c:v>
                </c:pt>
                <c:pt idx="3">
                  <c:v>-8642</c:v>
                </c:pt>
                <c:pt idx="4">
                  <c:v>-8637</c:v>
                </c:pt>
                <c:pt idx="5">
                  <c:v>-8301.5</c:v>
                </c:pt>
                <c:pt idx="6">
                  <c:v>-8291.5</c:v>
                </c:pt>
                <c:pt idx="7">
                  <c:v>-8198.5</c:v>
                </c:pt>
                <c:pt idx="8">
                  <c:v>-8153.5</c:v>
                </c:pt>
                <c:pt idx="9">
                  <c:v>-8143.5</c:v>
                </c:pt>
                <c:pt idx="10">
                  <c:v>-7843</c:v>
                </c:pt>
                <c:pt idx="11">
                  <c:v>-7833</c:v>
                </c:pt>
                <c:pt idx="12">
                  <c:v>-7808</c:v>
                </c:pt>
                <c:pt idx="13">
                  <c:v>-7803</c:v>
                </c:pt>
                <c:pt idx="14">
                  <c:v>-7497</c:v>
                </c:pt>
                <c:pt idx="15">
                  <c:v>-7492</c:v>
                </c:pt>
                <c:pt idx="16">
                  <c:v>-7487.5</c:v>
                </c:pt>
                <c:pt idx="17">
                  <c:v>-7482</c:v>
                </c:pt>
                <c:pt idx="18">
                  <c:v>-7471.5</c:v>
                </c:pt>
                <c:pt idx="19">
                  <c:v>-7457</c:v>
                </c:pt>
                <c:pt idx="20">
                  <c:v>-7456.5</c:v>
                </c:pt>
                <c:pt idx="21">
                  <c:v>-7452</c:v>
                </c:pt>
                <c:pt idx="22">
                  <c:v>-7447</c:v>
                </c:pt>
                <c:pt idx="23">
                  <c:v>-7437</c:v>
                </c:pt>
                <c:pt idx="24">
                  <c:v>-7384</c:v>
                </c:pt>
                <c:pt idx="25">
                  <c:v>-7350</c:v>
                </c:pt>
                <c:pt idx="26">
                  <c:v>-7349.5</c:v>
                </c:pt>
                <c:pt idx="27">
                  <c:v>-7319</c:v>
                </c:pt>
                <c:pt idx="28">
                  <c:v>-7309.5</c:v>
                </c:pt>
                <c:pt idx="29">
                  <c:v>-7309</c:v>
                </c:pt>
                <c:pt idx="30">
                  <c:v>-7308.5</c:v>
                </c:pt>
                <c:pt idx="31">
                  <c:v>-7304</c:v>
                </c:pt>
                <c:pt idx="32">
                  <c:v>-7298.5</c:v>
                </c:pt>
                <c:pt idx="33">
                  <c:v>-7284.5</c:v>
                </c:pt>
                <c:pt idx="34">
                  <c:v>-7284</c:v>
                </c:pt>
                <c:pt idx="35">
                  <c:v>-7279.5</c:v>
                </c:pt>
                <c:pt idx="36">
                  <c:v>-7279</c:v>
                </c:pt>
                <c:pt idx="37">
                  <c:v>-7269.5</c:v>
                </c:pt>
                <c:pt idx="38">
                  <c:v>-7269</c:v>
                </c:pt>
                <c:pt idx="39">
                  <c:v>-4857</c:v>
                </c:pt>
                <c:pt idx="40">
                  <c:v>-4856.5</c:v>
                </c:pt>
                <c:pt idx="41">
                  <c:v>-4836</c:v>
                </c:pt>
                <c:pt idx="42">
                  <c:v>-4821.5</c:v>
                </c:pt>
                <c:pt idx="43">
                  <c:v>-4821</c:v>
                </c:pt>
                <c:pt idx="44">
                  <c:v>-4817</c:v>
                </c:pt>
                <c:pt idx="45">
                  <c:v>-4707.5</c:v>
                </c:pt>
                <c:pt idx="46">
                  <c:v>-4534.5</c:v>
                </c:pt>
                <c:pt idx="47">
                  <c:v>-3342</c:v>
                </c:pt>
                <c:pt idx="48">
                  <c:v>-3341.5</c:v>
                </c:pt>
                <c:pt idx="49">
                  <c:v>-3153.5</c:v>
                </c:pt>
                <c:pt idx="50">
                  <c:v>-2981</c:v>
                </c:pt>
                <c:pt idx="51">
                  <c:v>-2843</c:v>
                </c:pt>
                <c:pt idx="52">
                  <c:v>-2014</c:v>
                </c:pt>
                <c:pt idx="53">
                  <c:v>-2008.5</c:v>
                </c:pt>
                <c:pt idx="54">
                  <c:v>-1983.5</c:v>
                </c:pt>
                <c:pt idx="55">
                  <c:v>-1876</c:v>
                </c:pt>
                <c:pt idx="56">
                  <c:v>-1831</c:v>
                </c:pt>
                <c:pt idx="57">
                  <c:v>-1505.5</c:v>
                </c:pt>
                <c:pt idx="58">
                  <c:v>-1505.5</c:v>
                </c:pt>
                <c:pt idx="59">
                  <c:v>-1505.5</c:v>
                </c:pt>
                <c:pt idx="60">
                  <c:v>-1500</c:v>
                </c:pt>
                <c:pt idx="61">
                  <c:v>-1500</c:v>
                </c:pt>
                <c:pt idx="62">
                  <c:v>-1499.5</c:v>
                </c:pt>
                <c:pt idx="63">
                  <c:v>-1490</c:v>
                </c:pt>
                <c:pt idx="64">
                  <c:v>-1312</c:v>
                </c:pt>
                <c:pt idx="65">
                  <c:v>-1183</c:v>
                </c:pt>
                <c:pt idx="66">
                  <c:v>-1160</c:v>
                </c:pt>
                <c:pt idx="67">
                  <c:v>-1020</c:v>
                </c:pt>
                <c:pt idx="68">
                  <c:v>-1002</c:v>
                </c:pt>
                <c:pt idx="69">
                  <c:v>-1000</c:v>
                </c:pt>
                <c:pt idx="70">
                  <c:v>-854</c:v>
                </c:pt>
                <c:pt idx="71">
                  <c:v>-843.5</c:v>
                </c:pt>
                <c:pt idx="72">
                  <c:v>-842</c:v>
                </c:pt>
                <c:pt idx="73">
                  <c:v>-709.5</c:v>
                </c:pt>
                <c:pt idx="74">
                  <c:v>-681</c:v>
                </c:pt>
                <c:pt idx="75">
                  <c:v>-681</c:v>
                </c:pt>
                <c:pt idx="76">
                  <c:v>-681</c:v>
                </c:pt>
                <c:pt idx="77">
                  <c:v>-655.5</c:v>
                </c:pt>
                <c:pt idx="78">
                  <c:v>-320.5</c:v>
                </c:pt>
                <c:pt idx="79">
                  <c:v>-180.5</c:v>
                </c:pt>
                <c:pt idx="80">
                  <c:v>-178</c:v>
                </c:pt>
                <c:pt idx="81">
                  <c:v>-178</c:v>
                </c:pt>
                <c:pt idx="82">
                  <c:v>-137.5</c:v>
                </c:pt>
                <c:pt idx="83">
                  <c:v>-43</c:v>
                </c:pt>
                <c:pt idx="84">
                  <c:v>-35</c:v>
                </c:pt>
                <c:pt idx="85">
                  <c:v>0</c:v>
                </c:pt>
                <c:pt idx="86">
                  <c:v>0</c:v>
                </c:pt>
                <c:pt idx="87">
                  <c:v>5</c:v>
                </c:pt>
                <c:pt idx="88">
                  <c:v>5</c:v>
                </c:pt>
                <c:pt idx="89">
                  <c:v>20</c:v>
                </c:pt>
                <c:pt idx="90">
                  <c:v>152</c:v>
                </c:pt>
                <c:pt idx="91">
                  <c:v>152.5</c:v>
                </c:pt>
                <c:pt idx="92">
                  <c:v>302.5</c:v>
                </c:pt>
                <c:pt idx="93">
                  <c:v>331</c:v>
                </c:pt>
                <c:pt idx="94">
                  <c:v>331</c:v>
                </c:pt>
                <c:pt idx="95">
                  <c:v>473.5</c:v>
                </c:pt>
                <c:pt idx="96">
                  <c:v>474</c:v>
                </c:pt>
                <c:pt idx="97">
                  <c:v>478.5</c:v>
                </c:pt>
                <c:pt idx="98">
                  <c:v>479</c:v>
                </c:pt>
                <c:pt idx="99">
                  <c:v>485.5</c:v>
                </c:pt>
                <c:pt idx="100">
                  <c:v>490.5</c:v>
                </c:pt>
                <c:pt idx="101">
                  <c:v>626.5</c:v>
                </c:pt>
                <c:pt idx="102">
                  <c:v>638.5</c:v>
                </c:pt>
                <c:pt idx="103">
                  <c:v>643</c:v>
                </c:pt>
                <c:pt idx="104">
                  <c:v>648.5</c:v>
                </c:pt>
                <c:pt idx="105">
                  <c:v>666.5</c:v>
                </c:pt>
                <c:pt idx="106">
                  <c:v>666.5</c:v>
                </c:pt>
                <c:pt idx="107">
                  <c:v>676.5</c:v>
                </c:pt>
                <c:pt idx="108">
                  <c:v>686.5</c:v>
                </c:pt>
                <c:pt idx="109">
                  <c:v>971.5</c:v>
                </c:pt>
                <c:pt idx="110">
                  <c:v>972</c:v>
                </c:pt>
                <c:pt idx="111">
                  <c:v>1126</c:v>
                </c:pt>
                <c:pt idx="112">
                  <c:v>1126</c:v>
                </c:pt>
                <c:pt idx="113">
                  <c:v>1185</c:v>
                </c:pt>
                <c:pt idx="114">
                  <c:v>1211.5</c:v>
                </c:pt>
                <c:pt idx="115">
                  <c:v>1245</c:v>
                </c:pt>
                <c:pt idx="116">
                  <c:v>1284</c:v>
                </c:pt>
                <c:pt idx="117">
                  <c:v>1284</c:v>
                </c:pt>
                <c:pt idx="118">
                  <c:v>1303</c:v>
                </c:pt>
                <c:pt idx="119">
                  <c:v>1490.5</c:v>
                </c:pt>
                <c:pt idx="120">
                  <c:v>1490.5</c:v>
                </c:pt>
                <c:pt idx="121">
                  <c:v>1658</c:v>
                </c:pt>
                <c:pt idx="122">
                  <c:v>1658</c:v>
                </c:pt>
                <c:pt idx="123">
                  <c:v>1668.5</c:v>
                </c:pt>
                <c:pt idx="124">
                  <c:v>2004.5</c:v>
                </c:pt>
                <c:pt idx="125">
                  <c:v>2142</c:v>
                </c:pt>
                <c:pt idx="126">
                  <c:v>2145</c:v>
                </c:pt>
                <c:pt idx="127">
                  <c:v>2151.5</c:v>
                </c:pt>
                <c:pt idx="128">
                  <c:v>2154</c:v>
                </c:pt>
                <c:pt idx="129">
                  <c:v>2154.5</c:v>
                </c:pt>
                <c:pt idx="130">
                  <c:v>2474.5</c:v>
                </c:pt>
                <c:pt idx="131">
                  <c:v>2476.5</c:v>
                </c:pt>
                <c:pt idx="132">
                  <c:v>2996</c:v>
                </c:pt>
                <c:pt idx="133">
                  <c:v>3144</c:v>
                </c:pt>
                <c:pt idx="134">
                  <c:v>3159</c:v>
                </c:pt>
                <c:pt idx="135">
                  <c:v>3449.5</c:v>
                </c:pt>
                <c:pt idx="136">
                  <c:v>3469.5</c:v>
                </c:pt>
                <c:pt idx="137">
                  <c:v>3479.5</c:v>
                </c:pt>
                <c:pt idx="138">
                  <c:v>3634</c:v>
                </c:pt>
                <c:pt idx="139">
                  <c:v>3652.5</c:v>
                </c:pt>
                <c:pt idx="140">
                  <c:v>3678.5</c:v>
                </c:pt>
                <c:pt idx="141">
                  <c:v>3791</c:v>
                </c:pt>
                <c:pt idx="142">
                  <c:v>3958</c:v>
                </c:pt>
                <c:pt idx="143">
                  <c:v>3979.5</c:v>
                </c:pt>
                <c:pt idx="144">
                  <c:v>4142</c:v>
                </c:pt>
                <c:pt idx="145">
                  <c:v>4161</c:v>
                </c:pt>
                <c:pt idx="146">
                  <c:v>4268.5</c:v>
                </c:pt>
                <c:pt idx="147">
                  <c:v>4288</c:v>
                </c:pt>
                <c:pt idx="148">
                  <c:v>4293.5</c:v>
                </c:pt>
                <c:pt idx="149">
                  <c:v>4319</c:v>
                </c:pt>
                <c:pt idx="150">
                  <c:v>4416.5</c:v>
                </c:pt>
                <c:pt idx="151">
                  <c:v>4604</c:v>
                </c:pt>
                <c:pt idx="152">
                  <c:v>4604</c:v>
                </c:pt>
                <c:pt idx="153">
                  <c:v>4604</c:v>
                </c:pt>
                <c:pt idx="154">
                  <c:v>4970</c:v>
                </c:pt>
                <c:pt idx="155">
                  <c:v>4970</c:v>
                </c:pt>
                <c:pt idx="156">
                  <c:v>5306</c:v>
                </c:pt>
                <c:pt idx="157">
                  <c:v>5311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-5.932515061335521E-3</c:v>
                </c:pt>
                <c:pt idx="1">
                  <c:v>-5.2371249941883264E-3</c:v>
                </c:pt>
                <c:pt idx="2">
                  <c:v>-5.2025014935445247E-3</c:v>
                </c:pt>
                <c:pt idx="3">
                  <c:v>-5.1712151977820536E-3</c:v>
                </c:pt>
                <c:pt idx="4">
                  <c:v>-5.1691294447312221E-3</c:v>
                </c:pt>
                <c:pt idx="5">
                  <c:v>-5.0291754150204341E-3</c:v>
                </c:pt>
                <c:pt idx="6">
                  <c:v>-5.0250039089187711E-3</c:v>
                </c:pt>
                <c:pt idx="7">
                  <c:v>-4.9862089021733063E-3</c:v>
                </c:pt>
                <c:pt idx="8">
                  <c:v>-4.9674371247158244E-3</c:v>
                </c:pt>
                <c:pt idx="9">
                  <c:v>-4.9632656186141613E-3</c:v>
                </c:pt>
                <c:pt idx="10">
                  <c:v>-4.8379118602591932E-3</c:v>
                </c:pt>
                <c:pt idx="11">
                  <c:v>-4.8337403541575301E-3</c:v>
                </c:pt>
                <c:pt idx="12">
                  <c:v>-4.8233115889033734E-3</c:v>
                </c:pt>
                <c:pt idx="13">
                  <c:v>-4.8212258358525419E-3</c:v>
                </c:pt>
                <c:pt idx="14">
                  <c:v>-4.6935777491416593E-3</c:v>
                </c:pt>
                <c:pt idx="15">
                  <c:v>-4.6914919960908278E-3</c:v>
                </c:pt>
                <c:pt idx="16">
                  <c:v>-4.6896148183450791E-3</c:v>
                </c:pt>
                <c:pt idx="17">
                  <c:v>-4.6873204899891647E-3</c:v>
                </c:pt>
                <c:pt idx="18">
                  <c:v>-4.6829404085824188E-3</c:v>
                </c:pt>
                <c:pt idx="19">
                  <c:v>-4.676891724735008E-3</c:v>
                </c:pt>
                <c:pt idx="20">
                  <c:v>-4.6766831494299242E-3</c:v>
                </c:pt>
                <c:pt idx="21">
                  <c:v>-4.6748059716841765E-3</c:v>
                </c:pt>
                <c:pt idx="22">
                  <c:v>-4.6727202186333449E-3</c:v>
                </c:pt>
                <c:pt idx="23">
                  <c:v>-4.6685487125316819E-3</c:v>
                </c:pt>
                <c:pt idx="24">
                  <c:v>-4.6464397301928693E-3</c:v>
                </c:pt>
                <c:pt idx="25">
                  <c:v>-4.6322566094472153E-3</c:v>
                </c:pt>
                <c:pt idx="26">
                  <c:v>-4.6320480341421324E-3</c:v>
                </c:pt>
                <c:pt idx="27">
                  <c:v>-4.6193249405320604E-3</c:v>
                </c:pt>
                <c:pt idx="28">
                  <c:v>-4.6153620097354811E-3</c:v>
                </c:pt>
                <c:pt idx="29">
                  <c:v>-4.6151534344303973E-3</c:v>
                </c:pt>
                <c:pt idx="30">
                  <c:v>-4.6149448591253145E-3</c:v>
                </c:pt>
                <c:pt idx="31">
                  <c:v>-4.6130676813795667E-3</c:v>
                </c:pt>
                <c:pt idx="32">
                  <c:v>-4.6107733530236514E-3</c:v>
                </c:pt>
                <c:pt idx="33">
                  <c:v>-4.6049332444813235E-3</c:v>
                </c:pt>
                <c:pt idx="34">
                  <c:v>-4.6047246691762406E-3</c:v>
                </c:pt>
                <c:pt idx="35">
                  <c:v>-4.602847491430492E-3</c:v>
                </c:pt>
                <c:pt idx="36">
                  <c:v>-4.6026389161254091E-3</c:v>
                </c:pt>
                <c:pt idx="37">
                  <c:v>-4.5986759853288298E-3</c:v>
                </c:pt>
                <c:pt idx="38">
                  <c:v>-4.598467410023746E-3</c:v>
                </c:pt>
                <c:pt idx="39">
                  <c:v>-3.5923001383026711E-3</c:v>
                </c:pt>
                <c:pt idx="40">
                  <c:v>-3.5920915629975882E-3</c:v>
                </c:pt>
                <c:pt idx="41">
                  <c:v>-3.5835399754891792E-3</c:v>
                </c:pt>
                <c:pt idx="42">
                  <c:v>-3.5774912916417675E-3</c:v>
                </c:pt>
                <c:pt idx="43">
                  <c:v>-3.5772827163366846E-3</c:v>
                </c:pt>
                <c:pt idx="44">
                  <c:v>-3.5756141138960197E-3</c:v>
                </c:pt>
                <c:pt idx="45">
                  <c:v>-3.5299361220828118E-3</c:v>
                </c:pt>
                <c:pt idx="46">
                  <c:v>-3.4577690665240444E-3</c:v>
                </c:pt>
                <c:pt idx="47">
                  <c:v>-2.9603169639007519E-3</c:v>
                </c:pt>
                <c:pt idx="48">
                  <c:v>-2.9601083885956686E-3</c:v>
                </c:pt>
                <c:pt idx="49">
                  <c:v>-2.8816840738844071E-3</c:v>
                </c:pt>
                <c:pt idx="50">
                  <c:v>-2.8097255936307235E-3</c:v>
                </c:pt>
                <c:pt idx="51">
                  <c:v>-2.7521588094277763E-3</c:v>
                </c:pt>
                <c:pt idx="52">
                  <c:v>-2.4063409535999272E-3</c:v>
                </c:pt>
                <c:pt idx="53">
                  <c:v>-2.4040466252440128E-3</c:v>
                </c:pt>
                <c:pt idx="54">
                  <c:v>-2.3936178599898556E-3</c:v>
                </c:pt>
                <c:pt idx="55">
                  <c:v>-2.3487741693969805E-3</c:v>
                </c:pt>
                <c:pt idx="56">
                  <c:v>-2.3300023919394976E-3</c:v>
                </c:pt>
                <c:pt idx="57">
                  <c:v>-2.1942198683303723E-3</c:v>
                </c:pt>
                <c:pt idx="58">
                  <c:v>-2.1942198683303723E-3</c:v>
                </c:pt>
                <c:pt idx="59">
                  <c:v>-2.1942198683303723E-3</c:v>
                </c:pt>
                <c:pt idx="60">
                  <c:v>-2.1919255399744575E-3</c:v>
                </c:pt>
                <c:pt idx="61">
                  <c:v>-2.1919255399744575E-3</c:v>
                </c:pt>
                <c:pt idx="62">
                  <c:v>-2.1917169646693746E-3</c:v>
                </c:pt>
                <c:pt idx="63">
                  <c:v>-2.1877540338727948E-3</c:v>
                </c:pt>
                <c:pt idx="64">
                  <c:v>-2.1135012252631964E-3</c:v>
                </c:pt>
                <c:pt idx="65">
                  <c:v>-2.0596887965517461E-3</c:v>
                </c:pt>
                <c:pt idx="66">
                  <c:v>-2.0500943325179213E-3</c:v>
                </c:pt>
                <c:pt idx="67">
                  <c:v>-1.9916932470946417E-3</c:v>
                </c:pt>
                <c:pt idx="68">
                  <c:v>-1.9841845361116485E-3</c:v>
                </c:pt>
                <c:pt idx="69">
                  <c:v>-1.9833502348913161E-3</c:v>
                </c:pt>
                <c:pt idx="70">
                  <c:v>-1.9224462458070387E-3</c:v>
                </c:pt>
                <c:pt idx="71">
                  <c:v>-1.9180661644002926E-3</c:v>
                </c:pt>
                <c:pt idx="72">
                  <c:v>-1.9174404384850433E-3</c:v>
                </c:pt>
                <c:pt idx="73">
                  <c:v>-1.8621679826380107E-3</c:v>
                </c:pt>
                <c:pt idx="74">
                  <c:v>-1.8502791902482716E-3</c:v>
                </c:pt>
                <c:pt idx="75">
                  <c:v>-1.8502791902482716E-3</c:v>
                </c:pt>
                <c:pt idx="76">
                  <c:v>-1.8502791902482716E-3</c:v>
                </c:pt>
                <c:pt idx="77">
                  <c:v>-1.8396418496890313E-3</c:v>
                </c:pt>
                <c:pt idx="78">
                  <c:v>-1.6998963952833265E-3</c:v>
                </c:pt>
                <c:pt idx="79">
                  <c:v>-1.6414953098600469E-3</c:v>
                </c:pt>
                <c:pt idx="80">
                  <c:v>-1.6404524333346311E-3</c:v>
                </c:pt>
                <c:pt idx="81">
                  <c:v>-1.6404524333346311E-3</c:v>
                </c:pt>
                <c:pt idx="82">
                  <c:v>-1.6235578336228967E-3</c:v>
                </c:pt>
                <c:pt idx="83">
                  <c:v>-1.5841371009621828E-3</c:v>
                </c:pt>
                <c:pt idx="84">
                  <c:v>-1.5807998960808527E-3</c:v>
                </c:pt>
                <c:pt idx="85">
                  <c:v>-1.5661996247250327E-3</c:v>
                </c:pt>
                <c:pt idx="86">
                  <c:v>-1.5661996247250327E-3</c:v>
                </c:pt>
                <c:pt idx="87">
                  <c:v>-1.5641138716742011E-3</c:v>
                </c:pt>
                <c:pt idx="88">
                  <c:v>-1.5641138716742011E-3</c:v>
                </c:pt>
                <c:pt idx="89">
                  <c:v>-1.557856612521707E-3</c:v>
                </c:pt>
                <c:pt idx="90">
                  <c:v>-1.5027927319797576E-3</c:v>
                </c:pt>
                <c:pt idx="91">
                  <c:v>-1.5025841566746745E-3</c:v>
                </c:pt>
                <c:pt idx="92">
                  <c:v>-1.4400115651497319E-3</c:v>
                </c:pt>
                <c:pt idx="93">
                  <c:v>-1.4281227727599929E-3</c:v>
                </c:pt>
                <c:pt idx="94">
                  <c:v>-1.4281227727599929E-3</c:v>
                </c:pt>
                <c:pt idx="95">
                  <c:v>-1.3686788108112976E-3</c:v>
                </c:pt>
                <c:pt idx="96">
                  <c:v>-1.3684702355062145E-3</c:v>
                </c:pt>
                <c:pt idx="97">
                  <c:v>-1.366593057760466E-3</c:v>
                </c:pt>
                <c:pt idx="98">
                  <c:v>-1.3663844824553829E-3</c:v>
                </c:pt>
                <c:pt idx="99">
                  <c:v>-1.3636730034893021E-3</c:v>
                </c:pt>
                <c:pt idx="100">
                  <c:v>-1.3615872504384708E-3</c:v>
                </c:pt>
                <c:pt idx="101">
                  <c:v>-1.3048547674558561E-3</c:v>
                </c:pt>
                <c:pt idx="102">
                  <c:v>-1.2998489601338608E-3</c:v>
                </c:pt>
                <c:pt idx="103">
                  <c:v>-1.2979717823881124E-3</c:v>
                </c:pt>
                <c:pt idx="104">
                  <c:v>-1.295677454032198E-3</c:v>
                </c:pt>
                <c:pt idx="105">
                  <c:v>-1.2881687430492048E-3</c:v>
                </c:pt>
                <c:pt idx="106">
                  <c:v>-1.2881687430492048E-3</c:v>
                </c:pt>
                <c:pt idx="107">
                  <c:v>-1.2839972369475419E-3</c:v>
                </c:pt>
                <c:pt idx="108">
                  <c:v>-1.2798257308458791E-3</c:v>
                </c:pt>
                <c:pt idx="109">
                  <c:v>-1.1609378069484884E-3</c:v>
                </c:pt>
                <c:pt idx="110">
                  <c:v>-1.1607292316434053E-3</c:v>
                </c:pt>
                <c:pt idx="111">
                  <c:v>-1.0964880376777976E-3</c:v>
                </c:pt>
                <c:pt idx="112">
                  <c:v>-1.0964880376777976E-3</c:v>
                </c:pt>
                <c:pt idx="113">
                  <c:v>-1.0718761516779868E-3</c:v>
                </c:pt>
                <c:pt idx="114">
                  <c:v>-1.0608216605085803E-3</c:v>
                </c:pt>
                <c:pt idx="115">
                  <c:v>-1.0468471150680099E-3</c:v>
                </c:pt>
                <c:pt idx="116">
                  <c:v>-1.0305782412715248E-3</c:v>
                </c:pt>
                <c:pt idx="117">
                  <c:v>-1.0305782412715248E-3</c:v>
                </c:pt>
                <c:pt idx="118">
                  <c:v>-1.0226523796783653E-3</c:v>
                </c:pt>
                <c:pt idx="119">
                  <c:v>-9.4443664027218737E-4</c:v>
                </c:pt>
                <c:pt idx="120">
                  <c:v>-9.4443664027218737E-4</c:v>
                </c:pt>
                <c:pt idx="121">
                  <c:v>-8.7456391306933484E-4</c:v>
                </c:pt>
                <c:pt idx="122">
                  <c:v>-8.7456391306933484E-4</c:v>
                </c:pt>
                <c:pt idx="123">
                  <c:v>-8.7018383166258891E-4</c:v>
                </c:pt>
                <c:pt idx="124">
                  <c:v>-7.3002122664671764E-4</c:v>
                </c:pt>
                <c:pt idx="125">
                  <c:v>-6.726630177488537E-4</c:v>
                </c:pt>
                <c:pt idx="126">
                  <c:v>-6.7141156591835483E-4</c:v>
                </c:pt>
                <c:pt idx="127">
                  <c:v>-6.6870008695227399E-4</c:v>
                </c:pt>
                <c:pt idx="128">
                  <c:v>-6.6765721042685833E-4</c:v>
                </c:pt>
                <c:pt idx="129">
                  <c:v>-6.6744863512177522E-4</c:v>
                </c:pt>
                <c:pt idx="130">
                  <c:v>-5.3396043986856452E-4</c:v>
                </c:pt>
                <c:pt idx="131">
                  <c:v>-5.3312613864823187E-4</c:v>
                </c:pt>
                <c:pt idx="132">
                  <c:v>-3.1641639666684773E-4</c:v>
                </c:pt>
                <c:pt idx="133">
                  <c:v>-2.5467810636223775E-4</c:v>
                </c:pt>
                <c:pt idx="134">
                  <c:v>-2.4842084720974361E-4</c:v>
                </c:pt>
                <c:pt idx="135">
                  <c:v>-1.2723859495643829E-4</c:v>
                </c:pt>
                <c:pt idx="136">
                  <c:v>-1.1889558275311263E-4</c:v>
                </c:pt>
                <c:pt idx="137">
                  <c:v>-1.147240766514498E-4</c:v>
                </c:pt>
                <c:pt idx="138">
                  <c:v>-5.0274307380758975E-5</c:v>
                </c:pt>
                <c:pt idx="139">
                  <c:v>-4.2557021092682647E-5</c:v>
                </c:pt>
                <c:pt idx="140">
                  <c:v>-3.1711105228359251E-5</c:v>
                </c:pt>
                <c:pt idx="141">
                  <c:v>1.5218338415347614E-5</c:v>
                </c:pt>
                <c:pt idx="142">
                  <c:v>8.4882490313116813E-5</c:v>
                </c:pt>
                <c:pt idx="143">
                  <c:v>9.3851228431692012E-5</c:v>
                </c:pt>
                <c:pt idx="144">
                  <c:v>1.6163820258371302E-4</c:v>
                </c:pt>
                <c:pt idx="145">
                  <c:v>1.6956406417687245E-4</c:v>
                </c:pt>
                <c:pt idx="146">
                  <c:v>2.144077547697478E-4</c:v>
                </c:pt>
                <c:pt idx="147">
                  <c:v>2.2254219166799034E-4</c:v>
                </c:pt>
                <c:pt idx="148">
                  <c:v>2.2483652002390497E-4</c:v>
                </c:pt>
                <c:pt idx="149">
                  <c:v>2.3547386058314526E-4</c:v>
                </c:pt>
                <c:pt idx="150">
                  <c:v>2.7614604507435777E-4</c:v>
                </c:pt>
                <c:pt idx="151">
                  <c:v>3.5436178448053596E-4</c:v>
                </c:pt>
                <c:pt idx="152">
                  <c:v>3.5436178448053596E-4</c:v>
                </c:pt>
                <c:pt idx="153">
                  <c:v>3.5436178448053596E-4</c:v>
                </c:pt>
                <c:pt idx="154">
                  <c:v>5.0703890780139549E-4</c:v>
                </c:pt>
                <c:pt idx="155">
                  <c:v>5.0703890780139549E-4</c:v>
                </c:pt>
                <c:pt idx="156">
                  <c:v>6.4720151281726676E-4</c:v>
                </c:pt>
                <c:pt idx="157">
                  <c:v>6.4928726586809828E-4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051-4BC5-BC61-1EA3EFAC17F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-10467</c:v>
                </c:pt>
                <c:pt idx="1">
                  <c:v>-8800</c:v>
                </c:pt>
                <c:pt idx="2">
                  <c:v>-8717</c:v>
                </c:pt>
                <c:pt idx="3">
                  <c:v>-8642</c:v>
                </c:pt>
                <c:pt idx="4">
                  <c:v>-8637</c:v>
                </c:pt>
                <c:pt idx="5">
                  <c:v>-8301.5</c:v>
                </c:pt>
                <c:pt idx="6">
                  <c:v>-8291.5</c:v>
                </c:pt>
                <c:pt idx="7">
                  <c:v>-8198.5</c:v>
                </c:pt>
                <c:pt idx="8">
                  <c:v>-8153.5</c:v>
                </c:pt>
                <c:pt idx="9">
                  <c:v>-8143.5</c:v>
                </c:pt>
                <c:pt idx="10">
                  <c:v>-7843</c:v>
                </c:pt>
                <c:pt idx="11">
                  <c:v>-7833</c:v>
                </c:pt>
                <c:pt idx="12">
                  <c:v>-7808</c:v>
                </c:pt>
                <c:pt idx="13">
                  <c:v>-7803</c:v>
                </c:pt>
                <c:pt idx="14">
                  <c:v>-7497</c:v>
                </c:pt>
                <c:pt idx="15">
                  <c:v>-7492</c:v>
                </c:pt>
                <c:pt idx="16">
                  <c:v>-7487.5</c:v>
                </c:pt>
                <c:pt idx="17">
                  <c:v>-7482</c:v>
                </c:pt>
                <c:pt idx="18">
                  <c:v>-7471.5</c:v>
                </c:pt>
                <c:pt idx="19">
                  <c:v>-7457</c:v>
                </c:pt>
                <c:pt idx="20">
                  <c:v>-7456.5</c:v>
                </c:pt>
                <c:pt idx="21">
                  <c:v>-7452</c:v>
                </c:pt>
                <c:pt idx="22">
                  <c:v>-7447</c:v>
                </c:pt>
                <c:pt idx="23">
                  <c:v>-7437</c:v>
                </c:pt>
                <c:pt idx="24">
                  <c:v>-7384</c:v>
                </c:pt>
                <c:pt idx="25">
                  <c:v>-7350</c:v>
                </c:pt>
                <c:pt idx="26">
                  <c:v>-7349.5</c:v>
                </c:pt>
                <c:pt idx="27">
                  <c:v>-7319</c:v>
                </c:pt>
                <c:pt idx="28">
                  <c:v>-7309.5</c:v>
                </c:pt>
                <c:pt idx="29">
                  <c:v>-7309</c:v>
                </c:pt>
                <c:pt idx="30">
                  <c:v>-7308.5</c:v>
                </c:pt>
                <c:pt idx="31">
                  <c:v>-7304</c:v>
                </c:pt>
                <c:pt idx="32">
                  <c:v>-7298.5</c:v>
                </c:pt>
                <c:pt idx="33">
                  <c:v>-7284.5</c:v>
                </c:pt>
                <c:pt idx="34">
                  <c:v>-7284</c:v>
                </c:pt>
                <c:pt idx="35">
                  <c:v>-7279.5</c:v>
                </c:pt>
                <c:pt idx="36">
                  <c:v>-7279</c:v>
                </c:pt>
                <c:pt idx="37">
                  <c:v>-7269.5</c:v>
                </c:pt>
                <c:pt idx="38">
                  <c:v>-7269</c:v>
                </c:pt>
                <c:pt idx="39">
                  <c:v>-4857</c:v>
                </c:pt>
                <c:pt idx="40">
                  <c:v>-4856.5</c:v>
                </c:pt>
                <c:pt idx="41">
                  <c:v>-4836</c:v>
                </c:pt>
                <c:pt idx="42">
                  <c:v>-4821.5</c:v>
                </c:pt>
                <c:pt idx="43">
                  <c:v>-4821</c:v>
                </c:pt>
                <c:pt idx="44">
                  <c:v>-4817</c:v>
                </c:pt>
                <c:pt idx="45">
                  <c:v>-4707.5</c:v>
                </c:pt>
                <c:pt idx="46">
                  <c:v>-4534.5</c:v>
                </c:pt>
                <c:pt idx="47">
                  <c:v>-3342</c:v>
                </c:pt>
                <c:pt idx="48">
                  <c:v>-3341.5</c:v>
                </c:pt>
                <c:pt idx="49">
                  <c:v>-3153.5</c:v>
                </c:pt>
                <c:pt idx="50">
                  <c:v>-2981</c:v>
                </c:pt>
                <c:pt idx="51">
                  <c:v>-2843</c:v>
                </c:pt>
                <c:pt idx="52">
                  <c:v>-2014</c:v>
                </c:pt>
                <c:pt idx="53">
                  <c:v>-2008.5</c:v>
                </c:pt>
                <c:pt idx="54">
                  <c:v>-1983.5</c:v>
                </c:pt>
                <c:pt idx="55">
                  <c:v>-1876</c:v>
                </c:pt>
                <c:pt idx="56">
                  <c:v>-1831</c:v>
                </c:pt>
                <c:pt idx="57">
                  <c:v>-1505.5</c:v>
                </c:pt>
                <c:pt idx="58">
                  <c:v>-1505.5</c:v>
                </c:pt>
                <c:pt idx="59">
                  <c:v>-1505.5</c:v>
                </c:pt>
                <c:pt idx="60">
                  <c:v>-1500</c:v>
                </c:pt>
                <c:pt idx="61">
                  <c:v>-1500</c:v>
                </c:pt>
                <c:pt idx="62">
                  <c:v>-1499.5</c:v>
                </c:pt>
                <c:pt idx="63">
                  <c:v>-1490</c:v>
                </c:pt>
                <c:pt idx="64">
                  <c:v>-1312</c:v>
                </c:pt>
                <c:pt idx="65">
                  <c:v>-1183</c:v>
                </c:pt>
                <c:pt idx="66">
                  <c:v>-1160</c:v>
                </c:pt>
                <c:pt idx="67">
                  <c:v>-1020</c:v>
                </c:pt>
                <c:pt idx="68">
                  <c:v>-1002</c:v>
                </c:pt>
                <c:pt idx="69">
                  <c:v>-1000</c:v>
                </c:pt>
                <c:pt idx="70">
                  <c:v>-854</c:v>
                </c:pt>
                <c:pt idx="71">
                  <c:v>-843.5</c:v>
                </c:pt>
                <c:pt idx="72">
                  <c:v>-842</c:v>
                </c:pt>
                <c:pt idx="73">
                  <c:v>-709.5</c:v>
                </c:pt>
                <c:pt idx="74">
                  <c:v>-681</c:v>
                </c:pt>
                <c:pt idx="75">
                  <c:v>-681</c:v>
                </c:pt>
                <c:pt idx="76">
                  <c:v>-681</c:v>
                </c:pt>
                <c:pt idx="77">
                  <c:v>-655.5</c:v>
                </c:pt>
                <c:pt idx="78">
                  <c:v>-320.5</c:v>
                </c:pt>
                <c:pt idx="79">
                  <c:v>-180.5</c:v>
                </c:pt>
                <c:pt idx="80">
                  <c:v>-178</c:v>
                </c:pt>
                <c:pt idx="81">
                  <c:v>-178</c:v>
                </c:pt>
                <c:pt idx="82">
                  <c:v>-137.5</c:v>
                </c:pt>
                <c:pt idx="83">
                  <c:v>-43</c:v>
                </c:pt>
                <c:pt idx="84">
                  <c:v>-35</c:v>
                </c:pt>
                <c:pt idx="85">
                  <c:v>0</c:v>
                </c:pt>
                <c:pt idx="86">
                  <c:v>0</c:v>
                </c:pt>
                <c:pt idx="87">
                  <c:v>5</c:v>
                </c:pt>
                <c:pt idx="88">
                  <c:v>5</c:v>
                </c:pt>
                <c:pt idx="89">
                  <c:v>20</c:v>
                </c:pt>
                <c:pt idx="90">
                  <c:v>152</c:v>
                </c:pt>
                <c:pt idx="91">
                  <c:v>152.5</c:v>
                </c:pt>
                <c:pt idx="92">
                  <c:v>302.5</c:v>
                </c:pt>
                <c:pt idx="93">
                  <c:v>331</c:v>
                </c:pt>
                <c:pt idx="94">
                  <c:v>331</c:v>
                </c:pt>
                <c:pt idx="95">
                  <c:v>473.5</c:v>
                </c:pt>
                <c:pt idx="96">
                  <c:v>474</c:v>
                </c:pt>
                <c:pt idx="97">
                  <c:v>478.5</c:v>
                </c:pt>
                <c:pt idx="98">
                  <c:v>479</c:v>
                </c:pt>
                <c:pt idx="99">
                  <c:v>485.5</c:v>
                </c:pt>
                <c:pt idx="100">
                  <c:v>490.5</c:v>
                </c:pt>
                <c:pt idx="101">
                  <c:v>626.5</c:v>
                </c:pt>
                <c:pt idx="102">
                  <c:v>638.5</c:v>
                </c:pt>
                <c:pt idx="103">
                  <c:v>643</c:v>
                </c:pt>
                <c:pt idx="104">
                  <c:v>648.5</c:v>
                </c:pt>
                <c:pt idx="105">
                  <c:v>666.5</c:v>
                </c:pt>
                <c:pt idx="106">
                  <c:v>666.5</c:v>
                </c:pt>
                <c:pt idx="107">
                  <c:v>676.5</c:v>
                </c:pt>
                <c:pt idx="108">
                  <c:v>686.5</c:v>
                </c:pt>
                <c:pt idx="109">
                  <c:v>971.5</c:v>
                </c:pt>
                <c:pt idx="110">
                  <c:v>972</c:v>
                </c:pt>
                <c:pt idx="111">
                  <c:v>1126</c:v>
                </c:pt>
                <c:pt idx="112">
                  <c:v>1126</c:v>
                </c:pt>
                <c:pt idx="113">
                  <c:v>1185</c:v>
                </c:pt>
                <c:pt idx="114">
                  <c:v>1211.5</c:v>
                </c:pt>
                <c:pt idx="115">
                  <c:v>1245</c:v>
                </c:pt>
                <c:pt idx="116">
                  <c:v>1284</c:v>
                </c:pt>
                <c:pt idx="117">
                  <c:v>1284</c:v>
                </c:pt>
                <c:pt idx="118">
                  <c:v>1303</c:v>
                </c:pt>
                <c:pt idx="119">
                  <c:v>1490.5</c:v>
                </c:pt>
                <c:pt idx="120">
                  <c:v>1490.5</c:v>
                </c:pt>
                <c:pt idx="121">
                  <c:v>1658</c:v>
                </c:pt>
                <c:pt idx="122">
                  <c:v>1658</c:v>
                </c:pt>
                <c:pt idx="123">
                  <c:v>1668.5</c:v>
                </c:pt>
                <c:pt idx="124">
                  <c:v>2004.5</c:v>
                </c:pt>
                <c:pt idx="125">
                  <c:v>2142</c:v>
                </c:pt>
                <c:pt idx="126">
                  <c:v>2145</c:v>
                </c:pt>
                <c:pt idx="127">
                  <c:v>2151.5</c:v>
                </c:pt>
                <c:pt idx="128">
                  <c:v>2154</c:v>
                </c:pt>
                <c:pt idx="129">
                  <c:v>2154.5</c:v>
                </c:pt>
                <c:pt idx="130">
                  <c:v>2474.5</c:v>
                </c:pt>
                <c:pt idx="131">
                  <c:v>2476.5</c:v>
                </c:pt>
                <c:pt idx="132">
                  <c:v>2996</c:v>
                </c:pt>
                <c:pt idx="133">
                  <c:v>3144</c:v>
                </c:pt>
                <c:pt idx="134">
                  <c:v>3159</c:v>
                </c:pt>
                <c:pt idx="135">
                  <c:v>3449.5</c:v>
                </c:pt>
                <c:pt idx="136">
                  <c:v>3469.5</c:v>
                </c:pt>
                <c:pt idx="137">
                  <c:v>3479.5</c:v>
                </c:pt>
                <c:pt idx="138">
                  <c:v>3634</c:v>
                </c:pt>
                <c:pt idx="139">
                  <c:v>3652.5</c:v>
                </c:pt>
                <c:pt idx="140">
                  <c:v>3678.5</c:v>
                </c:pt>
                <c:pt idx="141">
                  <c:v>3791</c:v>
                </c:pt>
                <c:pt idx="142">
                  <c:v>3958</c:v>
                </c:pt>
                <c:pt idx="143">
                  <c:v>3979.5</c:v>
                </c:pt>
                <c:pt idx="144">
                  <c:v>4142</c:v>
                </c:pt>
                <c:pt idx="145">
                  <c:v>4161</c:v>
                </c:pt>
                <c:pt idx="146">
                  <c:v>4268.5</c:v>
                </c:pt>
                <c:pt idx="147">
                  <c:v>4288</c:v>
                </c:pt>
                <c:pt idx="148">
                  <c:v>4293.5</c:v>
                </c:pt>
                <c:pt idx="149">
                  <c:v>4319</c:v>
                </c:pt>
                <c:pt idx="150">
                  <c:v>4416.5</c:v>
                </c:pt>
                <c:pt idx="151">
                  <c:v>4604</c:v>
                </c:pt>
                <c:pt idx="152">
                  <c:v>4604</c:v>
                </c:pt>
                <c:pt idx="153">
                  <c:v>4604</c:v>
                </c:pt>
                <c:pt idx="154">
                  <c:v>4970</c:v>
                </c:pt>
                <c:pt idx="155">
                  <c:v>4970</c:v>
                </c:pt>
                <c:pt idx="156">
                  <c:v>5306</c:v>
                </c:pt>
                <c:pt idx="157">
                  <c:v>5311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14">
                  <c:v>9.3632160002016462E-2</c:v>
                </c:pt>
                <c:pt idx="115">
                  <c:v>-0.37495919999491889</c:v>
                </c:pt>
                <c:pt idx="125">
                  <c:v>-9.6474719997786451E-2</c:v>
                </c:pt>
                <c:pt idx="126">
                  <c:v>0.42833680000330787</c:v>
                </c:pt>
                <c:pt idx="129">
                  <c:v>0.39757328000268899</c:v>
                </c:pt>
                <c:pt idx="130">
                  <c:v>-0.45879792000050656</c:v>
                </c:pt>
                <c:pt idx="131">
                  <c:v>0.22800976000144146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051-4BC5-BC61-1EA3EFAC1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4920648"/>
        <c:axId val="1"/>
      </c:scatterChart>
      <c:valAx>
        <c:axId val="624920648"/>
        <c:scaling>
          <c:orientation val="minMax"/>
          <c:min val="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04791344667701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45904173106646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4920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238021638330756"/>
          <c:y val="0.92024539877300615"/>
          <c:w val="0.74343122102009274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V451 Oph - O-C Diagr.</a:t>
            </a:r>
          </a:p>
        </c:rich>
      </c:tx>
      <c:layout>
        <c:manualLayout>
          <c:xMode val="edge"/>
          <c:yMode val="edge"/>
          <c:x val="0.36882764654418193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0267379598554"/>
          <c:y val="0.14678942920199375"/>
          <c:w val="0.81327283057368616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-10467</c:v>
                </c:pt>
                <c:pt idx="1">
                  <c:v>-8800</c:v>
                </c:pt>
                <c:pt idx="2">
                  <c:v>-8717</c:v>
                </c:pt>
                <c:pt idx="3">
                  <c:v>-8642</c:v>
                </c:pt>
                <c:pt idx="4">
                  <c:v>-8637</c:v>
                </c:pt>
                <c:pt idx="5">
                  <c:v>-8301.5</c:v>
                </c:pt>
                <c:pt idx="6">
                  <c:v>-8291.5</c:v>
                </c:pt>
                <c:pt idx="7">
                  <c:v>-8198.5</c:v>
                </c:pt>
                <c:pt idx="8">
                  <c:v>-8153.5</c:v>
                </c:pt>
                <c:pt idx="9">
                  <c:v>-8143.5</c:v>
                </c:pt>
                <c:pt idx="10">
                  <c:v>-7843</c:v>
                </c:pt>
                <c:pt idx="11">
                  <c:v>-7833</c:v>
                </c:pt>
                <c:pt idx="12">
                  <c:v>-7808</c:v>
                </c:pt>
                <c:pt idx="13">
                  <c:v>-7803</c:v>
                </c:pt>
                <c:pt idx="14">
                  <c:v>-7497</c:v>
                </c:pt>
                <c:pt idx="15">
                  <c:v>-7492</c:v>
                </c:pt>
                <c:pt idx="16">
                  <c:v>-7487.5</c:v>
                </c:pt>
                <c:pt idx="17">
                  <c:v>-7482</c:v>
                </c:pt>
                <c:pt idx="18">
                  <c:v>-7471.5</c:v>
                </c:pt>
                <c:pt idx="19">
                  <c:v>-7457</c:v>
                </c:pt>
                <c:pt idx="20">
                  <c:v>-7456.5</c:v>
                </c:pt>
                <c:pt idx="21">
                  <c:v>-7452</c:v>
                </c:pt>
                <c:pt idx="22">
                  <c:v>-7447</c:v>
                </c:pt>
                <c:pt idx="23">
                  <c:v>-7437</c:v>
                </c:pt>
                <c:pt idx="24">
                  <c:v>-7384</c:v>
                </c:pt>
                <c:pt idx="25">
                  <c:v>-7350</c:v>
                </c:pt>
                <c:pt idx="26">
                  <c:v>-7349.5</c:v>
                </c:pt>
                <c:pt idx="27">
                  <c:v>-7319</c:v>
                </c:pt>
                <c:pt idx="28">
                  <c:v>-7309.5</c:v>
                </c:pt>
                <c:pt idx="29">
                  <c:v>-7309</c:v>
                </c:pt>
                <c:pt idx="30">
                  <c:v>-7308.5</c:v>
                </c:pt>
                <c:pt idx="31">
                  <c:v>-7304</c:v>
                </c:pt>
                <c:pt idx="32">
                  <c:v>-7298.5</c:v>
                </c:pt>
                <c:pt idx="33">
                  <c:v>-7284.5</c:v>
                </c:pt>
                <c:pt idx="34">
                  <c:v>-7284</c:v>
                </c:pt>
                <c:pt idx="35">
                  <c:v>-7279.5</c:v>
                </c:pt>
                <c:pt idx="36">
                  <c:v>-7279</c:v>
                </c:pt>
                <c:pt idx="37">
                  <c:v>-7269.5</c:v>
                </c:pt>
                <c:pt idx="38">
                  <c:v>-7269</c:v>
                </c:pt>
                <c:pt idx="39">
                  <c:v>-4857</c:v>
                </c:pt>
                <c:pt idx="40">
                  <c:v>-4856.5</c:v>
                </c:pt>
                <c:pt idx="41">
                  <c:v>-4836</c:v>
                </c:pt>
                <c:pt idx="42">
                  <c:v>-4821.5</c:v>
                </c:pt>
                <c:pt idx="43">
                  <c:v>-4821</c:v>
                </c:pt>
                <c:pt idx="44">
                  <c:v>-4817</c:v>
                </c:pt>
                <c:pt idx="45">
                  <c:v>-4707.5</c:v>
                </c:pt>
                <c:pt idx="46">
                  <c:v>-4534.5</c:v>
                </c:pt>
                <c:pt idx="47">
                  <c:v>-3342</c:v>
                </c:pt>
                <c:pt idx="48">
                  <c:v>-3341.5</c:v>
                </c:pt>
                <c:pt idx="49">
                  <c:v>-3153.5</c:v>
                </c:pt>
                <c:pt idx="50">
                  <c:v>-2981</c:v>
                </c:pt>
                <c:pt idx="51">
                  <c:v>-2843</c:v>
                </c:pt>
                <c:pt idx="52">
                  <c:v>-2014</c:v>
                </c:pt>
                <c:pt idx="53">
                  <c:v>-2008.5</c:v>
                </c:pt>
                <c:pt idx="54">
                  <c:v>-1983.5</c:v>
                </c:pt>
                <c:pt idx="55">
                  <c:v>-1876</c:v>
                </c:pt>
                <c:pt idx="56">
                  <c:v>-1831</c:v>
                </c:pt>
                <c:pt idx="57">
                  <c:v>-1505.5</c:v>
                </c:pt>
                <c:pt idx="58">
                  <c:v>-1505.5</c:v>
                </c:pt>
                <c:pt idx="59">
                  <c:v>-1505.5</c:v>
                </c:pt>
                <c:pt idx="60">
                  <c:v>-1500</c:v>
                </c:pt>
                <c:pt idx="61">
                  <c:v>-1500</c:v>
                </c:pt>
                <c:pt idx="62">
                  <c:v>-1499.5</c:v>
                </c:pt>
                <c:pt idx="63">
                  <c:v>-1490</c:v>
                </c:pt>
                <c:pt idx="64">
                  <c:v>-1312</c:v>
                </c:pt>
                <c:pt idx="65">
                  <c:v>-1183</c:v>
                </c:pt>
                <c:pt idx="66">
                  <c:v>-1160</c:v>
                </c:pt>
                <c:pt idx="67">
                  <c:v>-1020</c:v>
                </c:pt>
                <c:pt idx="68">
                  <c:v>-1002</c:v>
                </c:pt>
                <c:pt idx="69">
                  <c:v>-1000</c:v>
                </c:pt>
                <c:pt idx="70">
                  <c:v>-854</c:v>
                </c:pt>
                <c:pt idx="71">
                  <c:v>-843.5</c:v>
                </c:pt>
                <c:pt idx="72">
                  <c:v>-842</c:v>
                </c:pt>
                <c:pt idx="73">
                  <c:v>-709.5</c:v>
                </c:pt>
                <c:pt idx="74">
                  <c:v>-681</c:v>
                </c:pt>
                <c:pt idx="75">
                  <c:v>-681</c:v>
                </c:pt>
                <c:pt idx="76">
                  <c:v>-681</c:v>
                </c:pt>
                <c:pt idx="77">
                  <c:v>-655.5</c:v>
                </c:pt>
                <c:pt idx="78">
                  <c:v>-320.5</c:v>
                </c:pt>
                <c:pt idx="79">
                  <c:v>-180.5</c:v>
                </c:pt>
                <c:pt idx="80">
                  <c:v>-178</c:v>
                </c:pt>
                <c:pt idx="81">
                  <c:v>-178</c:v>
                </c:pt>
                <c:pt idx="82">
                  <c:v>-137.5</c:v>
                </c:pt>
                <c:pt idx="83">
                  <c:v>-43</c:v>
                </c:pt>
                <c:pt idx="84">
                  <c:v>-35</c:v>
                </c:pt>
                <c:pt idx="85">
                  <c:v>0</c:v>
                </c:pt>
                <c:pt idx="86">
                  <c:v>0</c:v>
                </c:pt>
                <c:pt idx="87">
                  <c:v>5</c:v>
                </c:pt>
                <c:pt idx="88">
                  <c:v>5</c:v>
                </c:pt>
                <c:pt idx="89">
                  <c:v>20</c:v>
                </c:pt>
                <c:pt idx="90">
                  <c:v>152</c:v>
                </c:pt>
                <c:pt idx="91">
                  <c:v>152.5</c:v>
                </c:pt>
                <c:pt idx="92">
                  <c:v>302.5</c:v>
                </c:pt>
                <c:pt idx="93">
                  <c:v>331</c:v>
                </c:pt>
                <c:pt idx="94">
                  <c:v>331</c:v>
                </c:pt>
                <c:pt idx="95">
                  <c:v>473.5</c:v>
                </c:pt>
                <c:pt idx="96">
                  <c:v>474</c:v>
                </c:pt>
                <c:pt idx="97">
                  <c:v>478.5</c:v>
                </c:pt>
                <c:pt idx="98">
                  <c:v>479</c:v>
                </c:pt>
                <c:pt idx="99">
                  <c:v>485.5</c:v>
                </c:pt>
                <c:pt idx="100">
                  <c:v>490.5</c:v>
                </c:pt>
                <c:pt idx="101">
                  <c:v>626.5</c:v>
                </c:pt>
                <c:pt idx="102">
                  <c:v>638.5</c:v>
                </c:pt>
                <c:pt idx="103">
                  <c:v>643</c:v>
                </c:pt>
                <c:pt idx="104">
                  <c:v>648.5</c:v>
                </c:pt>
                <c:pt idx="105">
                  <c:v>666.5</c:v>
                </c:pt>
                <c:pt idx="106">
                  <c:v>666.5</c:v>
                </c:pt>
                <c:pt idx="107">
                  <c:v>676.5</c:v>
                </c:pt>
                <c:pt idx="108">
                  <c:v>686.5</c:v>
                </c:pt>
                <c:pt idx="109">
                  <c:v>971.5</c:v>
                </c:pt>
                <c:pt idx="110">
                  <c:v>972</c:v>
                </c:pt>
                <c:pt idx="111">
                  <c:v>1126</c:v>
                </c:pt>
                <c:pt idx="112">
                  <c:v>1126</c:v>
                </c:pt>
                <c:pt idx="113">
                  <c:v>1185</c:v>
                </c:pt>
                <c:pt idx="114">
                  <c:v>1211.5</c:v>
                </c:pt>
                <c:pt idx="115">
                  <c:v>1245</c:v>
                </c:pt>
                <c:pt idx="116">
                  <c:v>1284</c:v>
                </c:pt>
                <c:pt idx="117">
                  <c:v>1284</c:v>
                </c:pt>
                <c:pt idx="118">
                  <c:v>1303</c:v>
                </c:pt>
                <c:pt idx="119">
                  <c:v>1490.5</c:v>
                </c:pt>
                <c:pt idx="120">
                  <c:v>1490.5</c:v>
                </c:pt>
                <c:pt idx="121">
                  <c:v>1658</c:v>
                </c:pt>
                <c:pt idx="122">
                  <c:v>1658</c:v>
                </c:pt>
                <c:pt idx="123">
                  <c:v>1668.5</c:v>
                </c:pt>
                <c:pt idx="124">
                  <c:v>2004.5</c:v>
                </c:pt>
                <c:pt idx="125">
                  <c:v>2142</c:v>
                </c:pt>
                <c:pt idx="126">
                  <c:v>2145</c:v>
                </c:pt>
                <c:pt idx="127">
                  <c:v>2151.5</c:v>
                </c:pt>
                <c:pt idx="128">
                  <c:v>2154</c:v>
                </c:pt>
                <c:pt idx="129">
                  <c:v>2154.5</c:v>
                </c:pt>
                <c:pt idx="130">
                  <c:v>2474.5</c:v>
                </c:pt>
                <c:pt idx="131">
                  <c:v>2476.5</c:v>
                </c:pt>
                <c:pt idx="132">
                  <c:v>2996</c:v>
                </c:pt>
                <c:pt idx="133">
                  <c:v>3144</c:v>
                </c:pt>
                <c:pt idx="134">
                  <c:v>3159</c:v>
                </c:pt>
                <c:pt idx="135">
                  <c:v>3449.5</c:v>
                </c:pt>
                <c:pt idx="136">
                  <c:v>3469.5</c:v>
                </c:pt>
                <c:pt idx="137">
                  <c:v>3479.5</c:v>
                </c:pt>
                <c:pt idx="138">
                  <c:v>3634</c:v>
                </c:pt>
                <c:pt idx="139">
                  <c:v>3652.5</c:v>
                </c:pt>
                <c:pt idx="140">
                  <c:v>3678.5</c:v>
                </c:pt>
                <c:pt idx="141">
                  <c:v>3791</c:v>
                </c:pt>
                <c:pt idx="142">
                  <c:v>3958</c:v>
                </c:pt>
                <c:pt idx="143">
                  <c:v>3979.5</c:v>
                </c:pt>
                <c:pt idx="144">
                  <c:v>4142</c:v>
                </c:pt>
                <c:pt idx="145">
                  <c:v>4161</c:v>
                </c:pt>
                <c:pt idx="146">
                  <c:v>4268.5</c:v>
                </c:pt>
                <c:pt idx="147">
                  <c:v>4288</c:v>
                </c:pt>
                <c:pt idx="148">
                  <c:v>4293.5</c:v>
                </c:pt>
                <c:pt idx="149">
                  <c:v>4319</c:v>
                </c:pt>
                <c:pt idx="150">
                  <c:v>4416.5</c:v>
                </c:pt>
                <c:pt idx="151">
                  <c:v>4604</c:v>
                </c:pt>
                <c:pt idx="152">
                  <c:v>4604</c:v>
                </c:pt>
                <c:pt idx="153">
                  <c:v>4604</c:v>
                </c:pt>
                <c:pt idx="154">
                  <c:v>4970</c:v>
                </c:pt>
                <c:pt idx="155">
                  <c:v>4970</c:v>
                </c:pt>
                <c:pt idx="156">
                  <c:v>5306</c:v>
                </c:pt>
                <c:pt idx="157">
                  <c:v>5311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0">
                  <c:v>5.0067200027115177E-3</c:v>
                </c:pt>
                <c:pt idx="1">
                  <c:v>5.8208000002196059E-2</c:v>
                </c:pt>
                <c:pt idx="2">
                  <c:v>-4.9273279997578356E-2</c:v>
                </c:pt>
                <c:pt idx="3">
                  <c:v>7.0147199985512998E-3</c:v>
                </c:pt>
                <c:pt idx="4">
                  <c:v>2.6033919999463251E-2</c:v>
                </c:pt>
                <c:pt idx="5">
                  <c:v>9.0222399994672742E-3</c:v>
                </c:pt>
                <c:pt idx="6">
                  <c:v>-2.3939359998621512E-2</c:v>
                </c:pt>
                <c:pt idx="7">
                  <c:v>-7.3382239999773446E-2</c:v>
                </c:pt>
                <c:pt idx="8">
                  <c:v>7.9056000322452746E-4</c:v>
                </c:pt>
                <c:pt idx="9">
                  <c:v>-1.7171039999084314E-2</c:v>
                </c:pt>
                <c:pt idx="10">
                  <c:v>1.4682879998872522E-2</c:v>
                </c:pt>
                <c:pt idx="11">
                  <c:v>1.7721280000841944E-2</c:v>
                </c:pt>
                <c:pt idx="12">
                  <c:v>4.8172800015890971E-3</c:v>
                </c:pt>
                <c:pt idx="13">
                  <c:v>1.683648000107496E-2</c:v>
                </c:pt>
                <c:pt idx="14">
                  <c:v>5.4115200036903843E-3</c:v>
                </c:pt>
                <c:pt idx="15">
                  <c:v>8.4307200013427064E-3</c:v>
                </c:pt>
                <c:pt idx="16">
                  <c:v>-3.1252000000677072E-2</c:v>
                </c:pt>
                <c:pt idx="17">
                  <c:v>-5.3087999913259409E-4</c:v>
                </c:pt>
                <c:pt idx="18">
                  <c:v>-9.7905599977821112E-3</c:v>
                </c:pt>
                <c:pt idx="19">
                  <c:v>1.2565119999635499E-2</c:v>
                </c:pt>
                <c:pt idx="20">
                  <c:v>-3.7732959997811122E-2</c:v>
                </c:pt>
                <c:pt idx="21">
                  <c:v>-1.9415679998928681E-2</c:v>
                </c:pt>
                <c:pt idx="22">
                  <c:v>2.6603520000207936E-2</c:v>
                </c:pt>
                <c:pt idx="23">
                  <c:v>-1.9358080000529299E-2</c:v>
                </c:pt>
                <c:pt idx="24">
                  <c:v>2.0045440000103554E-2</c:v>
                </c:pt>
                <c:pt idx="25">
                  <c:v>-4.2239999966113828E-3</c:v>
                </c:pt>
                <c:pt idx="26">
                  <c:v>-2.5220800016541034E-3</c:v>
                </c:pt>
                <c:pt idx="27">
                  <c:v>-1.7049599991878495E-3</c:v>
                </c:pt>
                <c:pt idx="28">
                  <c:v>-7.3684799972397741E-3</c:v>
                </c:pt>
                <c:pt idx="29">
                  <c:v>-3.6665600018750411E-3</c:v>
                </c:pt>
                <c:pt idx="30">
                  <c:v>-2.7964639997662744E-2</c:v>
                </c:pt>
                <c:pt idx="31">
                  <c:v>-1.064735999898403E-2</c:v>
                </c:pt>
                <c:pt idx="32">
                  <c:v>-1.9926239998312667E-2</c:v>
                </c:pt>
                <c:pt idx="33">
                  <c:v>-3.2724799966672435E-3</c:v>
                </c:pt>
                <c:pt idx="34">
                  <c:v>-1.5570559997286182E-2</c:v>
                </c:pt>
                <c:pt idx="35">
                  <c:v>-1.9253280002885731E-2</c:v>
                </c:pt>
                <c:pt idx="36">
                  <c:v>-1.6551359996810788E-2</c:v>
                </c:pt>
                <c:pt idx="37">
                  <c:v>-8.2148799992864951E-3</c:v>
                </c:pt>
                <c:pt idx="38">
                  <c:v>-2.4512959997082362E-2</c:v>
                </c:pt>
                <c:pt idx="39">
                  <c:v>4.9119997129309922E-5</c:v>
                </c:pt>
                <c:pt idx="40">
                  <c:v>-1.6848959996423218E-2</c:v>
                </c:pt>
                <c:pt idx="41">
                  <c:v>1.3029760004428681E-2</c:v>
                </c:pt>
                <c:pt idx="42">
                  <c:v>-1.6714559998945333E-2</c:v>
                </c:pt>
                <c:pt idx="43">
                  <c:v>8.7360000179614872E-5</c:v>
                </c:pt>
                <c:pt idx="44">
                  <c:v>1.0272000508848578E-4</c:v>
                </c:pt>
                <c:pt idx="45">
                  <c:v>-1.55767999967793E-2</c:v>
                </c:pt>
                <c:pt idx="46">
                  <c:v>2.8752000071108341E-4</c:v>
                </c:pt>
                <c:pt idx="47">
                  <c:v>7.3667199976625852E-3</c:v>
                </c:pt>
                <c:pt idx="48">
                  <c:v>-2.0931359998940025E-2</c:v>
                </c:pt>
                <c:pt idx="49">
                  <c:v>-3.0094399990048259E-3</c:v>
                </c:pt>
                <c:pt idx="50">
                  <c:v>-8.4703999891644344E-4</c:v>
                </c:pt>
                <c:pt idx="8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01-4F7A-9423-962532B4ADA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45">
                    <c:v>1E-3</c:v>
                  </c:pt>
                  <c:pt idx="53">
                    <c:v>2.0000000000000001E-4</c:v>
                  </c:pt>
                  <c:pt idx="86">
                    <c:v>0</c:v>
                  </c:pt>
                  <c:pt idx="112">
                    <c:v>3.5E-4</c:v>
                  </c:pt>
                  <c:pt idx="114">
                    <c:v>-2.2000000000000001E-4</c:v>
                  </c:pt>
                  <c:pt idx="115">
                    <c:v>-3.8000000000000002E-4</c:v>
                  </c:pt>
                  <c:pt idx="116">
                    <c:v>1.2E-4</c:v>
                  </c:pt>
                  <c:pt idx="125">
                    <c:v>1E-4</c:v>
                  </c:pt>
                  <c:pt idx="126">
                    <c:v>2.0000000000000001E-4</c:v>
                  </c:pt>
                  <c:pt idx="127">
                    <c:v>4.0000000000000002E-4</c:v>
                  </c:pt>
                  <c:pt idx="129">
                    <c:v>1E-4</c:v>
                  </c:pt>
                  <c:pt idx="130">
                    <c:v>2.0000000000000001E-4</c:v>
                  </c:pt>
                  <c:pt idx="131">
                    <c:v>1E-4</c:v>
                  </c:pt>
                  <c:pt idx="138">
                    <c:v>2.0000000000000001E-4</c:v>
                  </c:pt>
                  <c:pt idx="140">
                    <c:v>2.0000000000000001E-4</c:v>
                  </c:pt>
                  <c:pt idx="143">
                    <c:v>1E-4</c:v>
                  </c:pt>
                  <c:pt idx="145">
                    <c:v>2.5999999999999999E-3</c:v>
                  </c:pt>
                  <c:pt idx="146">
                    <c:v>1E-3</c:v>
                  </c:pt>
                  <c:pt idx="147">
                    <c:v>5.0000000000000001E-4</c:v>
                  </c:pt>
                  <c:pt idx="148">
                    <c:v>5.9999999999999995E-4</c:v>
                  </c:pt>
                  <c:pt idx="149">
                    <c:v>5.0000000000000001E-4</c:v>
                  </c:pt>
                  <c:pt idx="150">
                    <c:v>4.8999999999999998E-4</c:v>
                  </c:pt>
                  <c:pt idx="151">
                    <c:v>2.5000000000000001E-3</c:v>
                  </c:pt>
                  <c:pt idx="152">
                    <c:v>1.2999999999999999E-3</c:v>
                  </c:pt>
                  <c:pt idx="153">
                    <c:v>1.2999999999999999E-3</c:v>
                  </c:pt>
                  <c:pt idx="154">
                    <c:v>4.0000000000000002E-4</c:v>
                  </c:pt>
                  <c:pt idx="155">
                    <c:v>4.0000000000000002E-4</c:v>
                  </c:pt>
                  <c:pt idx="156">
                    <c:v>2.2000000000000001E-3</c:v>
                  </c:pt>
                  <c:pt idx="157">
                    <c:v>2.9999999999999997E-4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45">
                    <c:v>1E-3</c:v>
                  </c:pt>
                  <c:pt idx="53">
                    <c:v>2.0000000000000001E-4</c:v>
                  </c:pt>
                  <c:pt idx="86">
                    <c:v>0</c:v>
                  </c:pt>
                  <c:pt idx="112">
                    <c:v>3.5E-4</c:v>
                  </c:pt>
                  <c:pt idx="114">
                    <c:v>-2.2000000000000001E-4</c:v>
                  </c:pt>
                  <c:pt idx="115">
                    <c:v>-3.8000000000000002E-4</c:v>
                  </c:pt>
                  <c:pt idx="116">
                    <c:v>1.2E-4</c:v>
                  </c:pt>
                  <c:pt idx="125">
                    <c:v>1E-4</c:v>
                  </c:pt>
                  <c:pt idx="126">
                    <c:v>2.0000000000000001E-4</c:v>
                  </c:pt>
                  <c:pt idx="127">
                    <c:v>4.0000000000000002E-4</c:v>
                  </c:pt>
                  <c:pt idx="129">
                    <c:v>1E-4</c:v>
                  </c:pt>
                  <c:pt idx="130">
                    <c:v>2.0000000000000001E-4</c:v>
                  </c:pt>
                  <c:pt idx="131">
                    <c:v>1E-4</c:v>
                  </c:pt>
                  <c:pt idx="138">
                    <c:v>2.0000000000000001E-4</c:v>
                  </c:pt>
                  <c:pt idx="140">
                    <c:v>2.0000000000000001E-4</c:v>
                  </c:pt>
                  <c:pt idx="143">
                    <c:v>1E-4</c:v>
                  </c:pt>
                  <c:pt idx="145">
                    <c:v>2.5999999999999999E-3</c:v>
                  </c:pt>
                  <c:pt idx="146">
                    <c:v>1E-3</c:v>
                  </c:pt>
                  <c:pt idx="147">
                    <c:v>5.0000000000000001E-4</c:v>
                  </c:pt>
                  <c:pt idx="148">
                    <c:v>5.9999999999999995E-4</c:v>
                  </c:pt>
                  <c:pt idx="149">
                    <c:v>5.0000000000000001E-4</c:v>
                  </c:pt>
                  <c:pt idx="150">
                    <c:v>4.8999999999999998E-4</c:v>
                  </c:pt>
                  <c:pt idx="151">
                    <c:v>2.5000000000000001E-3</c:v>
                  </c:pt>
                  <c:pt idx="152">
                    <c:v>1.2999999999999999E-3</c:v>
                  </c:pt>
                  <c:pt idx="153">
                    <c:v>1.2999999999999999E-3</c:v>
                  </c:pt>
                  <c:pt idx="154">
                    <c:v>4.0000000000000002E-4</c:v>
                  </c:pt>
                  <c:pt idx="155">
                    <c:v>4.0000000000000002E-4</c:v>
                  </c:pt>
                  <c:pt idx="156">
                    <c:v>2.2000000000000001E-3</c:v>
                  </c:pt>
                  <c:pt idx="15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-10467</c:v>
                </c:pt>
                <c:pt idx="1">
                  <c:v>-8800</c:v>
                </c:pt>
                <c:pt idx="2">
                  <c:v>-8717</c:v>
                </c:pt>
                <c:pt idx="3">
                  <c:v>-8642</c:v>
                </c:pt>
                <c:pt idx="4">
                  <c:v>-8637</c:v>
                </c:pt>
                <c:pt idx="5">
                  <c:v>-8301.5</c:v>
                </c:pt>
                <c:pt idx="6">
                  <c:v>-8291.5</c:v>
                </c:pt>
                <c:pt idx="7">
                  <c:v>-8198.5</c:v>
                </c:pt>
                <c:pt idx="8">
                  <c:v>-8153.5</c:v>
                </c:pt>
                <c:pt idx="9">
                  <c:v>-8143.5</c:v>
                </c:pt>
                <c:pt idx="10">
                  <c:v>-7843</c:v>
                </c:pt>
                <c:pt idx="11">
                  <c:v>-7833</c:v>
                </c:pt>
                <c:pt idx="12">
                  <c:v>-7808</c:v>
                </c:pt>
                <c:pt idx="13">
                  <c:v>-7803</c:v>
                </c:pt>
                <c:pt idx="14">
                  <c:v>-7497</c:v>
                </c:pt>
                <c:pt idx="15">
                  <c:v>-7492</c:v>
                </c:pt>
                <c:pt idx="16">
                  <c:v>-7487.5</c:v>
                </c:pt>
                <c:pt idx="17">
                  <c:v>-7482</c:v>
                </c:pt>
                <c:pt idx="18">
                  <c:v>-7471.5</c:v>
                </c:pt>
                <c:pt idx="19">
                  <c:v>-7457</c:v>
                </c:pt>
                <c:pt idx="20">
                  <c:v>-7456.5</c:v>
                </c:pt>
                <c:pt idx="21">
                  <c:v>-7452</c:v>
                </c:pt>
                <c:pt idx="22">
                  <c:v>-7447</c:v>
                </c:pt>
                <c:pt idx="23">
                  <c:v>-7437</c:v>
                </c:pt>
                <c:pt idx="24">
                  <c:v>-7384</c:v>
                </c:pt>
                <c:pt idx="25">
                  <c:v>-7350</c:v>
                </c:pt>
                <c:pt idx="26">
                  <c:v>-7349.5</c:v>
                </c:pt>
                <c:pt idx="27">
                  <c:v>-7319</c:v>
                </c:pt>
                <c:pt idx="28">
                  <c:v>-7309.5</c:v>
                </c:pt>
                <c:pt idx="29">
                  <c:v>-7309</c:v>
                </c:pt>
                <c:pt idx="30">
                  <c:v>-7308.5</c:v>
                </c:pt>
                <c:pt idx="31">
                  <c:v>-7304</c:v>
                </c:pt>
                <c:pt idx="32">
                  <c:v>-7298.5</c:v>
                </c:pt>
                <c:pt idx="33">
                  <c:v>-7284.5</c:v>
                </c:pt>
                <c:pt idx="34">
                  <c:v>-7284</c:v>
                </c:pt>
                <c:pt idx="35">
                  <c:v>-7279.5</c:v>
                </c:pt>
                <c:pt idx="36">
                  <c:v>-7279</c:v>
                </c:pt>
                <c:pt idx="37">
                  <c:v>-7269.5</c:v>
                </c:pt>
                <c:pt idx="38">
                  <c:v>-7269</c:v>
                </c:pt>
                <c:pt idx="39">
                  <c:v>-4857</c:v>
                </c:pt>
                <c:pt idx="40">
                  <c:v>-4856.5</c:v>
                </c:pt>
                <c:pt idx="41">
                  <c:v>-4836</c:v>
                </c:pt>
                <c:pt idx="42">
                  <c:v>-4821.5</c:v>
                </c:pt>
                <c:pt idx="43">
                  <c:v>-4821</c:v>
                </c:pt>
                <c:pt idx="44">
                  <c:v>-4817</c:v>
                </c:pt>
                <c:pt idx="45">
                  <c:v>-4707.5</c:v>
                </c:pt>
                <c:pt idx="46">
                  <c:v>-4534.5</c:v>
                </c:pt>
                <c:pt idx="47">
                  <c:v>-3342</c:v>
                </c:pt>
                <c:pt idx="48">
                  <c:v>-3341.5</c:v>
                </c:pt>
                <c:pt idx="49">
                  <c:v>-3153.5</c:v>
                </c:pt>
                <c:pt idx="50">
                  <c:v>-2981</c:v>
                </c:pt>
                <c:pt idx="51">
                  <c:v>-2843</c:v>
                </c:pt>
                <c:pt idx="52">
                  <c:v>-2014</c:v>
                </c:pt>
                <c:pt idx="53">
                  <c:v>-2008.5</c:v>
                </c:pt>
                <c:pt idx="54">
                  <c:v>-1983.5</c:v>
                </c:pt>
                <c:pt idx="55">
                  <c:v>-1876</c:v>
                </c:pt>
                <c:pt idx="56">
                  <c:v>-1831</c:v>
                </c:pt>
                <c:pt idx="57">
                  <c:v>-1505.5</c:v>
                </c:pt>
                <c:pt idx="58">
                  <c:v>-1505.5</c:v>
                </c:pt>
                <c:pt idx="59">
                  <c:v>-1505.5</c:v>
                </c:pt>
                <c:pt idx="60">
                  <c:v>-1500</c:v>
                </c:pt>
                <c:pt idx="61">
                  <c:v>-1500</c:v>
                </c:pt>
                <c:pt idx="62">
                  <c:v>-1499.5</c:v>
                </c:pt>
                <c:pt idx="63">
                  <c:v>-1490</c:v>
                </c:pt>
                <c:pt idx="64">
                  <c:v>-1312</c:v>
                </c:pt>
                <c:pt idx="65">
                  <c:v>-1183</c:v>
                </c:pt>
                <c:pt idx="66">
                  <c:v>-1160</c:v>
                </c:pt>
                <c:pt idx="67">
                  <c:v>-1020</c:v>
                </c:pt>
                <c:pt idx="68">
                  <c:v>-1002</c:v>
                </c:pt>
                <c:pt idx="69">
                  <c:v>-1000</c:v>
                </c:pt>
                <c:pt idx="70">
                  <c:v>-854</c:v>
                </c:pt>
                <c:pt idx="71">
                  <c:v>-843.5</c:v>
                </c:pt>
                <c:pt idx="72">
                  <c:v>-842</c:v>
                </c:pt>
                <c:pt idx="73">
                  <c:v>-709.5</c:v>
                </c:pt>
                <c:pt idx="74">
                  <c:v>-681</c:v>
                </c:pt>
                <c:pt idx="75">
                  <c:v>-681</c:v>
                </c:pt>
                <c:pt idx="76">
                  <c:v>-681</c:v>
                </c:pt>
                <c:pt idx="77">
                  <c:v>-655.5</c:v>
                </c:pt>
                <c:pt idx="78">
                  <c:v>-320.5</c:v>
                </c:pt>
                <c:pt idx="79">
                  <c:v>-180.5</c:v>
                </c:pt>
                <c:pt idx="80">
                  <c:v>-178</c:v>
                </c:pt>
                <c:pt idx="81">
                  <c:v>-178</c:v>
                </c:pt>
                <c:pt idx="82">
                  <c:v>-137.5</c:v>
                </c:pt>
                <c:pt idx="83">
                  <c:v>-43</c:v>
                </c:pt>
                <c:pt idx="84">
                  <c:v>-35</c:v>
                </c:pt>
                <c:pt idx="85">
                  <c:v>0</c:v>
                </c:pt>
                <c:pt idx="86">
                  <c:v>0</c:v>
                </c:pt>
                <c:pt idx="87">
                  <c:v>5</c:v>
                </c:pt>
                <c:pt idx="88">
                  <c:v>5</c:v>
                </c:pt>
                <c:pt idx="89">
                  <c:v>20</c:v>
                </c:pt>
                <c:pt idx="90">
                  <c:v>152</c:v>
                </c:pt>
                <c:pt idx="91">
                  <c:v>152.5</c:v>
                </c:pt>
                <c:pt idx="92">
                  <c:v>302.5</c:v>
                </c:pt>
                <c:pt idx="93">
                  <c:v>331</c:v>
                </c:pt>
                <c:pt idx="94">
                  <c:v>331</c:v>
                </c:pt>
                <c:pt idx="95">
                  <c:v>473.5</c:v>
                </c:pt>
                <c:pt idx="96">
                  <c:v>474</c:v>
                </c:pt>
                <c:pt idx="97">
                  <c:v>478.5</c:v>
                </c:pt>
                <c:pt idx="98">
                  <c:v>479</c:v>
                </c:pt>
                <c:pt idx="99">
                  <c:v>485.5</c:v>
                </c:pt>
                <c:pt idx="100">
                  <c:v>490.5</c:v>
                </c:pt>
                <c:pt idx="101">
                  <c:v>626.5</c:v>
                </c:pt>
                <c:pt idx="102">
                  <c:v>638.5</c:v>
                </c:pt>
                <c:pt idx="103">
                  <c:v>643</c:v>
                </c:pt>
                <c:pt idx="104">
                  <c:v>648.5</c:v>
                </c:pt>
                <c:pt idx="105">
                  <c:v>666.5</c:v>
                </c:pt>
                <c:pt idx="106">
                  <c:v>666.5</c:v>
                </c:pt>
                <c:pt idx="107">
                  <c:v>676.5</c:v>
                </c:pt>
                <c:pt idx="108">
                  <c:v>686.5</c:v>
                </c:pt>
                <c:pt idx="109">
                  <c:v>971.5</c:v>
                </c:pt>
                <c:pt idx="110">
                  <c:v>972</c:v>
                </c:pt>
                <c:pt idx="111">
                  <c:v>1126</c:v>
                </c:pt>
                <c:pt idx="112">
                  <c:v>1126</c:v>
                </c:pt>
                <c:pt idx="113">
                  <c:v>1185</c:v>
                </c:pt>
                <c:pt idx="114">
                  <c:v>1211.5</c:v>
                </c:pt>
                <c:pt idx="115">
                  <c:v>1245</c:v>
                </c:pt>
                <c:pt idx="116">
                  <c:v>1284</c:v>
                </c:pt>
                <c:pt idx="117">
                  <c:v>1284</c:v>
                </c:pt>
                <c:pt idx="118">
                  <c:v>1303</c:v>
                </c:pt>
                <c:pt idx="119">
                  <c:v>1490.5</c:v>
                </c:pt>
                <c:pt idx="120">
                  <c:v>1490.5</c:v>
                </c:pt>
                <c:pt idx="121">
                  <c:v>1658</c:v>
                </c:pt>
                <c:pt idx="122">
                  <c:v>1658</c:v>
                </c:pt>
                <c:pt idx="123">
                  <c:v>1668.5</c:v>
                </c:pt>
                <c:pt idx="124">
                  <c:v>2004.5</c:v>
                </c:pt>
                <c:pt idx="125">
                  <c:v>2142</c:v>
                </c:pt>
                <c:pt idx="126">
                  <c:v>2145</c:v>
                </c:pt>
                <c:pt idx="127">
                  <c:v>2151.5</c:v>
                </c:pt>
                <c:pt idx="128">
                  <c:v>2154</c:v>
                </c:pt>
                <c:pt idx="129">
                  <c:v>2154.5</c:v>
                </c:pt>
                <c:pt idx="130">
                  <c:v>2474.5</c:v>
                </c:pt>
                <c:pt idx="131">
                  <c:v>2476.5</c:v>
                </c:pt>
                <c:pt idx="132">
                  <c:v>2996</c:v>
                </c:pt>
                <c:pt idx="133">
                  <c:v>3144</c:v>
                </c:pt>
                <c:pt idx="134">
                  <c:v>3159</c:v>
                </c:pt>
                <c:pt idx="135">
                  <c:v>3449.5</c:v>
                </c:pt>
                <c:pt idx="136">
                  <c:v>3469.5</c:v>
                </c:pt>
                <c:pt idx="137">
                  <c:v>3479.5</c:v>
                </c:pt>
                <c:pt idx="138">
                  <c:v>3634</c:v>
                </c:pt>
                <c:pt idx="139">
                  <c:v>3652.5</c:v>
                </c:pt>
                <c:pt idx="140">
                  <c:v>3678.5</c:v>
                </c:pt>
                <c:pt idx="141">
                  <c:v>3791</c:v>
                </c:pt>
                <c:pt idx="142">
                  <c:v>3958</c:v>
                </c:pt>
                <c:pt idx="143">
                  <c:v>3979.5</c:v>
                </c:pt>
                <c:pt idx="144">
                  <c:v>4142</c:v>
                </c:pt>
                <c:pt idx="145">
                  <c:v>4161</c:v>
                </c:pt>
                <c:pt idx="146">
                  <c:v>4268.5</c:v>
                </c:pt>
                <c:pt idx="147">
                  <c:v>4288</c:v>
                </c:pt>
                <c:pt idx="148">
                  <c:v>4293.5</c:v>
                </c:pt>
                <c:pt idx="149">
                  <c:v>4319</c:v>
                </c:pt>
                <c:pt idx="150">
                  <c:v>4416.5</c:v>
                </c:pt>
                <c:pt idx="151">
                  <c:v>4604</c:v>
                </c:pt>
                <c:pt idx="152">
                  <c:v>4604</c:v>
                </c:pt>
                <c:pt idx="153">
                  <c:v>4604</c:v>
                </c:pt>
                <c:pt idx="154">
                  <c:v>4970</c:v>
                </c:pt>
                <c:pt idx="155">
                  <c:v>4970</c:v>
                </c:pt>
                <c:pt idx="156">
                  <c:v>5306</c:v>
                </c:pt>
                <c:pt idx="157">
                  <c:v>5311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51">
                  <c:v>8.882879999873694E-3</c:v>
                </c:pt>
                <c:pt idx="53">
                  <c:v>-1.2612639999133535E-2</c:v>
                </c:pt>
                <c:pt idx="54">
                  <c:v>-1.1516639999172185E-2</c:v>
                </c:pt>
                <c:pt idx="55">
                  <c:v>2.3961600018083118E-3</c:v>
                </c:pt>
                <c:pt idx="56">
                  <c:v>5.6896000023698434E-4</c:v>
                </c:pt>
                <c:pt idx="60">
                  <c:v>-7.5999999535270035E-4</c:v>
                </c:pt>
                <c:pt idx="61">
                  <c:v>3.12400000038906E-2</c:v>
                </c:pt>
                <c:pt idx="62">
                  <c:v>-1.3058080003247596E-2</c:v>
                </c:pt>
                <c:pt idx="64">
                  <c:v>-2.838079999492038E-3</c:v>
                </c:pt>
                <c:pt idx="68">
                  <c:v>-6.4767999720061198E-4</c:v>
                </c:pt>
                <c:pt idx="70">
                  <c:v>3.6120640004810411E-2</c:v>
                </c:pt>
                <c:pt idx="71">
                  <c:v>4.8609599980409257E-3</c:v>
                </c:pt>
                <c:pt idx="74">
                  <c:v>-2.0150400014244951E-3</c:v>
                </c:pt>
                <c:pt idx="75">
                  <c:v>9.849599955487065E-4</c:v>
                </c:pt>
                <c:pt idx="76">
                  <c:v>3.9849599997978657E-3</c:v>
                </c:pt>
                <c:pt idx="77">
                  <c:v>-3.0217119994631503E-2</c:v>
                </c:pt>
                <c:pt idx="78">
                  <c:v>-9.3071999435778707E-4</c:v>
                </c:pt>
                <c:pt idx="80">
                  <c:v>-9.8835200042231008E-3</c:v>
                </c:pt>
                <c:pt idx="81">
                  <c:v>7.1164799956022762E-3</c:v>
                </c:pt>
                <c:pt idx="82">
                  <c:v>-1.0279999987687916E-3</c:v>
                </c:pt>
                <c:pt idx="84">
                  <c:v>-3.1344000017270446E-3</c:v>
                </c:pt>
                <c:pt idx="86">
                  <c:v>0</c:v>
                </c:pt>
                <c:pt idx="87">
                  <c:v>-1.4980799998738803E-2</c:v>
                </c:pt>
                <c:pt idx="88">
                  <c:v>-1.0980799997923896E-2</c:v>
                </c:pt>
                <c:pt idx="89">
                  <c:v>-4.9231999946641736E-3</c:v>
                </c:pt>
                <c:pt idx="93">
                  <c:v>-2.432896000391338E-2</c:v>
                </c:pt>
                <c:pt idx="94">
                  <c:v>2.5671039998997003E-2</c:v>
                </c:pt>
                <c:pt idx="101">
                  <c:v>-2.4942399977589957E-3</c:v>
                </c:pt>
                <c:pt idx="102">
                  <c:v>-5.6481599967810325E-3</c:v>
                </c:pt>
                <c:pt idx="103">
                  <c:v>-7.3308799983351491E-3</c:v>
                </c:pt>
                <c:pt idx="105">
                  <c:v>-5.3406399965751916E-3</c:v>
                </c:pt>
                <c:pt idx="106">
                  <c:v>-4.3406400000094436E-3</c:v>
                </c:pt>
                <c:pt idx="107">
                  <c:v>2.1697759999369737E-2</c:v>
                </c:pt>
                <c:pt idx="108">
                  <c:v>3.3736160003172699E-2</c:v>
                </c:pt>
                <c:pt idx="109">
                  <c:v>-4.4169439999677707E-2</c:v>
                </c:pt>
                <c:pt idx="110">
                  <c:v>3.753248000430176E-2</c:v>
                </c:pt>
                <c:pt idx="119">
                  <c:v>-2.5764799938770011E-3</c:v>
                </c:pt>
                <c:pt idx="124">
                  <c:v>2.5997280004958156E-2</c:v>
                </c:pt>
                <c:pt idx="128">
                  <c:v>-9.1286399983800948E-3</c:v>
                </c:pt>
                <c:pt idx="132">
                  <c:v>-2.0953599960193969E-3</c:v>
                </c:pt>
                <c:pt idx="133">
                  <c:v>-1.5327039996918757E-2</c:v>
                </c:pt>
                <c:pt idx="135">
                  <c:v>1.8546080005762633E-2</c:v>
                </c:pt>
                <c:pt idx="136">
                  <c:v>-4.3771199998445809E-3</c:v>
                </c:pt>
                <c:pt idx="137">
                  <c:v>3.6612800031434745E-3</c:v>
                </c:pt>
                <c:pt idx="139">
                  <c:v>5.256000004010275E-4</c:v>
                </c:pt>
                <c:pt idx="144">
                  <c:v>-4.294719998142682E-3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01-4F7A-9423-962532B4ADA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Active!$D$21:$D$39</c:f>
                <c:numCache>
                  <c:formatCode>General</c:formatCode>
                  <c:ptCount val="19"/>
                </c:numCache>
              </c:numRef>
            </c:plus>
            <c:minus>
              <c:numRef>
                <c:f>Active!$D$21:$D$39</c:f>
                <c:numCache>
                  <c:formatCode>General</c:formatCode>
                  <c:ptCount val="19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-10467</c:v>
                </c:pt>
                <c:pt idx="1">
                  <c:v>-8800</c:v>
                </c:pt>
                <c:pt idx="2">
                  <c:v>-8717</c:v>
                </c:pt>
                <c:pt idx="3">
                  <c:v>-8642</c:v>
                </c:pt>
                <c:pt idx="4">
                  <c:v>-8637</c:v>
                </c:pt>
                <c:pt idx="5">
                  <c:v>-8301.5</c:v>
                </c:pt>
                <c:pt idx="6">
                  <c:v>-8291.5</c:v>
                </c:pt>
                <c:pt idx="7">
                  <c:v>-8198.5</c:v>
                </c:pt>
                <c:pt idx="8">
                  <c:v>-8153.5</c:v>
                </c:pt>
                <c:pt idx="9">
                  <c:v>-8143.5</c:v>
                </c:pt>
                <c:pt idx="10">
                  <c:v>-7843</c:v>
                </c:pt>
                <c:pt idx="11">
                  <c:v>-7833</c:v>
                </c:pt>
                <c:pt idx="12">
                  <c:v>-7808</c:v>
                </c:pt>
                <c:pt idx="13">
                  <c:v>-7803</c:v>
                </c:pt>
                <c:pt idx="14">
                  <c:v>-7497</c:v>
                </c:pt>
                <c:pt idx="15">
                  <c:v>-7492</c:v>
                </c:pt>
                <c:pt idx="16">
                  <c:v>-7487.5</c:v>
                </c:pt>
                <c:pt idx="17">
                  <c:v>-7482</c:v>
                </c:pt>
                <c:pt idx="18">
                  <c:v>-7471.5</c:v>
                </c:pt>
                <c:pt idx="19">
                  <c:v>-7457</c:v>
                </c:pt>
                <c:pt idx="20">
                  <c:v>-7456.5</c:v>
                </c:pt>
                <c:pt idx="21">
                  <c:v>-7452</c:v>
                </c:pt>
                <c:pt idx="22">
                  <c:v>-7447</c:v>
                </c:pt>
                <c:pt idx="23">
                  <c:v>-7437</c:v>
                </c:pt>
                <c:pt idx="24">
                  <c:v>-7384</c:v>
                </c:pt>
                <c:pt idx="25">
                  <c:v>-7350</c:v>
                </c:pt>
                <c:pt idx="26">
                  <c:v>-7349.5</c:v>
                </c:pt>
                <c:pt idx="27">
                  <c:v>-7319</c:v>
                </c:pt>
                <c:pt idx="28">
                  <c:v>-7309.5</c:v>
                </c:pt>
                <c:pt idx="29">
                  <c:v>-7309</c:v>
                </c:pt>
                <c:pt idx="30">
                  <c:v>-7308.5</c:v>
                </c:pt>
                <c:pt idx="31">
                  <c:v>-7304</c:v>
                </c:pt>
                <c:pt idx="32">
                  <c:v>-7298.5</c:v>
                </c:pt>
                <c:pt idx="33">
                  <c:v>-7284.5</c:v>
                </c:pt>
                <c:pt idx="34">
                  <c:v>-7284</c:v>
                </c:pt>
                <c:pt idx="35">
                  <c:v>-7279.5</c:v>
                </c:pt>
                <c:pt idx="36">
                  <c:v>-7279</c:v>
                </c:pt>
                <c:pt idx="37">
                  <c:v>-7269.5</c:v>
                </c:pt>
                <c:pt idx="38">
                  <c:v>-7269</c:v>
                </c:pt>
                <c:pt idx="39">
                  <c:v>-4857</c:v>
                </c:pt>
                <c:pt idx="40">
                  <c:v>-4856.5</c:v>
                </c:pt>
                <c:pt idx="41">
                  <c:v>-4836</c:v>
                </c:pt>
                <c:pt idx="42">
                  <c:v>-4821.5</c:v>
                </c:pt>
                <c:pt idx="43">
                  <c:v>-4821</c:v>
                </c:pt>
                <c:pt idx="44">
                  <c:v>-4817</c:v>
                </c:pt>
                <c:pt idx="45">
                  <c:v>-4707.5</c:v>
                </c:pt>
                <c:pt idx="46">
                  <c:v>-4534.5</c:v>
                </c:pt>
                <c:pt idx="47">
                  <c:v>-3342</c:v>
                </c:pt>
                <c:pt idx="48">
                  <c:v>-3341.5</c:v>
                </c:pt>
                <c:pt idx="49">
                  <c:v>-3153.5</c:v>
                </c:pt>
                <c:pt idx="50">
                  <c:v>-2981</c:v>
                </c:pt>
                <c:pt idx="51">
                  <c:v>-2843</c:v>
                </c:pt>
                <c:pt idx="52">
                  <c:v>-2014</c:v>
                </c:pt>
                <c:pt idx="53">
                  <c:v>-2008.5</c:v>
                </c:pt>
                <c:pt idx="54">
                  <c:v>-1983.5</c:v>
                </c:pt>
                <c:pt idx="55">
                  <c:v>-1876</c:v>
                </c:pt>
                <c:pt idx="56">
                  <c:v>-1831</c:v>
                </c:pt>
                <c:pt idx="57">
                  <c:v>-1505.5</c:v>
                </c:pt>
                <c:pt idx="58">
                  <c:v>-1505.5</c:v>
                </c:pt>
                <c:pt idx="59">
                  <c:v>-1505.5</c:v>
                </c:pt>
                <c:pt idx="60">
                  <c:v>-1500</c:v>
                </c:pt>
                <c:pt idx="61">
                  <c:v>-1500</c:v>
                </c:pt>
                <c:pt idx="62">
                  <c:v>-1499.5</c:v>
                </c:pt>
                <c:pt idx="63">
                  <c:v>-1490</c:v>
                </c:pt>
                <c:pt idx="64">
                  <c:v>-1312</c:v>
                </c:pt>
                <c:pt idx="65">
                  <c:v>-1183</c:v>
                </c:pt>
                <c:pt idx="66">
                  <c:v>-1160</c:v>
                </c:pt>
                <c:pt idx="67">
                  <c:v>-1020</c:v>
                </c:pt>
                <c:pt idx="68">
                  <c:v>-1002</c:v>
                </c:pt>
                <c:pt idx="69">
                  <c:v>-1000</c:v>
                </c:pt>
                <c:pt idx="70">
                  <c:v>-854</c:v>
                </c:pt>
                <c:pt idx="71">
                  <c:v>-843.5</c:v>
                </c:pt>
                <c:pt idx="72">
                  <c:v>-842</c:v>
                </c:pt>
                <c:pt idx="73">
                  <c:v>-709.5</c:v>
                </c:pt>
                <c:pt idx="74">
                  <c:v>-681</c:v>
                </c:pt>
                <c:pt idx="75">
                  <c:v>-681</c:v>
                </c:pt>
                <c:pt idx="76">
                  <c:v>-681</c:v>
                </c:pt>
                <c:pt idx="77">
                  <c:v>-655.5</c:v>
                </c:pt>
                <c:pt idx="78">
                  <c:v>-320.5</c:v>
                </c:pt>
                <c:pt idx="79">
                  <c:v>-180.5</c:v>
                </c:pt>
                <c:pt idx="80">
                  <c:v>-178</c:v>
                </c:pt>
                <c:pt idx="81">
                  <c:v>-178</c:v>
                </c:pt>
                <c:pt idx="82">
                  <c:v>-137.5</c:v>
                </c:pt>
                <c:pt idx="83">
                  <c:v>-43</c:v>
                </c:pt>
                <c:pt idx="84">
                  <c:v>-35</c:v>
                </c:pt>
                <c:pt idx="85">
                  <c:v>0</c:v>
                </c:pt>
                <c:pt idx="86">
                  <c:v>0</c:v>
                </c:pt>
                <c:pt idx="87">
                  <c:v>5</c:v>
                </c:pt>
                <c:pt idx="88">
                  <c:v>5</c:v>
                </c:pt>
                <c:pt idx="89">
                  <c:v>20</c:v>
                </c:pt>
                <c:pt idx="90">
                  <c:v>152</c:v>
                </c:pt>
                <c:pt idx="91">
                  <c:v>152.5</c:v>
                </c:pt>
                <c:pt idx="92">
                  <c:v>302.5</c:v>
                </c:pt>
                <c:pt idx="93">
                  <c:v>331</c:v>
                </c:pt>
                <c:pt idx="94">
                  <c:v>331</c:v>
                </c:pt>
                <c:pt idx="95">
                  <c:v>473.5</c:v>
                </c:pt>
                <c:pt idx="96">
                  <c:v>474</c:v>
                </c:pt>
                <c:pt idx="97">
                  <c:v>478.5</c:v>
                </c:pt>
                <c:pt idx="98">
                  <c:v>479</c:v>
                </c:pt>
                <c:pt idx="99">
                  <c:v>485.5</c:v>
                </c:pt>
                <c:pt idx="100">
                  <c:v>490.5</c:v>
                </c:pt>
                <c:pt idx="101">
                  <c:v>626.5</c:v>
                </c:pt>
                <c:pt idx="102">
                  <c:v>638.5</c:v>
                </c:pt>
                <c:pt idx="103">
                  <c:v>643</c:v>
                </c:pt>
                <c:pt idx="104">
                  <c:v>648.5</c:v>
                </c:pt>
                <c:pt idx="105">
                  <c:v>666.5</c:v>
                </c:pt>
                <c:pt idx="106">
                  <c:v>666.5</c:v>
                </c:pt>
                <c:pt idx="107">
                  <c:v>676.5</c:v>
                </c:pt>
                <c:pt idx="108">
                  <c:v>686.5</c:v>
                </c:pt>
                <c:pt idx="109">
                  <c:v>971.5</c:v>
                </c:pt>
                <c:pt idx="110">
                  <c:v>972</c:v>
                </c:pt>
                <c:pt idx="111">
                  <c:v>1126</c:v>
                </c:pt>
                <c:pt idx="112">
                  <c:v>1126</c:v>
                </c:pt>
                <c:pt idx="113">
                  <c:v>1185</c:v>
                </c:pt>
                <c:pt idx="114">
                  <c:v>1211.5</c:v>
                </c:pt>
                <c:pt idx="115">
                  <c:v>1245</c:v>
                </c:pt>
                <c:pt idx="116">
                  <c:v>1284</c:v>
                </c:pt>
                <c:pt idx="117">
                  <c:v>1284</c:v>
                </c:pt>
                <c:pt idx="118">
                  <c:v>1303</c:v>
                </c:pt>
                <c:pt idx="119">
                  <c:v>1490.5</c:v>
                </c:pt>
                <c:pt idx="120">
                  <c:v>1490.5</c:v>
                </c:pt>
                <c:pt idx="121">
                  <c:v>1658</c:v>
                </c:pt>
                <c:pt idx="122">
                  <c:v>1658</c:v>
                </c:pt>
                <c:pt idx="123">
                  <c:v>1668.5</c:v>
                </c:pt>
                <c:pt idx="124">
                  <c:v>2004.5</c:v>
                </c:pt>
                <c:pt idx="125">
                  <c:v>2142</c:v>
                </c:pt>
                <c:pt idx="126">
                  <c:v>2145</c:v>
                </c:pt>
                <c:pt idx="127">
                  <c:v>2151.5</c:v>
                </c:pt>
                <c:pt idx="128">
                  <c:v>2154</c:v>
                </c:pt>
                <c:pt idx="129">
                  <c:v>2154.5</c:v>
                </c:pt>
                <c:pt idx="130">
                  <c:v>2474.5</c:v>
                </c:pt>
                <c:pt idx="131">
                  <c:v>2476.5</c:v>
                </c:pt>
                <c:pt idx="132">
                  <c:v>2996</c:v>
                </c:pt>
                <c:pt idx="133">
                  <c:v>3144</c:v>
                </c:pt>
                <c:pt idx="134">
                  <c:v>3159</c:v>
                </c:pt>
                <c:pt idx="135">
                  <c:v>3449.5</c:v>
                </c:pt>
                <c:pt idx="136">
                  <c:v>3469.5</c:v>
                </c:pt>
                <c:pt idx="137">
                  <c:v>3479.5</c:v>
                </c:pt>
                <c:pt idx="138">
                  <c:v>3634</c:v>
                </c:pt>
                <c:pt idx="139">
                  <c:v>3652.5</c:v>
                </c:pt>
                <c:pt idx="140">
                  <c:v>3678.5</c:v>
                </c:pt>
                <c:pt idx="141">
                  <c:v>3791</c:v>
                </c:pt>
                <c:pt idx="142">
                  <c:v>3958</c:v>
                </c:pt>
                <c:pt idx="143">
                  <c:v>3979.5</c:v>
                </c:pt>
                <c:pt idx="144">
                  <c:v>4142</c:v>
                </c:pt>
                <c:pt idx="145">
                  <c:v>4161</c:v>
                </c:pt>
                <c:pt idx="146">
                  <c:v>4268.5</c:v>
                </c:pt>
                <c:pt idx="147">
                  <c:v>4288</c:v>
                </c:pt>
                <c:pt idx="148">
                  <c:v>4293.5</c:v>
                </c:pt>
                <c:pt idx="149">
                  <c:v>4319</c:v>
                </c:pt>
                <c:pt idx="150">
                  <c:v>4416.5</c:v>
                </c:pt>
                <c:pt idx="151">
                  <c:v>4604</c:v>
                </c:pt>
                <c:pt idx="152">
                  <c:v>4604</c:v>
                </c:pt>
                <c:pt idx="153">
                  <c:v>4604</c:v>
                </c:pt>
                <c:pt idx="154">
                  <c:v>4970</c:v>
                </c:pt>
                <c:pt idx="155">
                  <c:v>4970</c:v>
                </c:pt>
                <c:pt idx="156">
                  <c:v>5306</c:v>
                </c:pt>
                <c:pt idx="157">
                  <c:v>5311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52">
                  <c:v>6.62400052533485E-5</c:v>
                </c:pt>
                <c:pt idx="57">
                  <c:v>-1.2281119998078793E-2</c:v>
                </c:pt>
                <c:pt idx="58">
                  <c:v>-1.1881120000907686E-2</c:v>
                </c:pt>
                <c:pt idx="59">
                  <c:v>-1.1581120001210365E-2</c:v>
                </c:pt>
                <c:pt idx="63">
                  <c:v>3.6278400002629496E-2</c:v>
                </c:pt>
                <c:pt idx="65">
                  <c:v>-6.4271999872289598E-4</c:v>
                </c:pt>
                <c:pt idx="66">
                  <c:v>1.4560000272467732E-4</c:v>
                </c:pt>
                <c:pt idx="67">
                  <c:v>3.8320000021485612E-4</c:v>
                </c:pt>
                <c:pt idx="69">
                  <c:v>-5.399999936344102E-4</c:v>
                </c:pt>
                <c:pt idx="72">
                  <c:v>2.6672000240068883E-4</c:v>
                </c:pt>
                <c:pt idx="73">
                  <c:v>-8.9244800037704408E-3</c:v>
                </c:pt>
                <c:pt idx="79">
                  <c:v>-6.7931199955637567E-3</c:v>
                </c:pt>
                <c:pt idx="83">
                  <c:v>-1.0651199918356724E-3</c:v>
                </c:pt>
                <c:pt idx="85">
                  <c:v>-9.9999997473787516E-5</c:v>
                </c:pt>
                <c:pt idx="90">
                  <c:v>-1.1163199960719794E-3</c:v>
                </c:pt>
                <c:pt idx="91">
                  <c:v>-7.3143999979947694E-3</c:v>
                </c:pt>
                <c:pt idx="92">
                  <c:v>-6.2383999975281768E-3</c:v>
                </c:pt>
                <c:pt idx="95">
                  <c:v>-5.8817600001930259E-3</c:v>
                </c:pt>
                <c:pt idx="96">
                  <c:v>-1.0798400035127997E-3</c:v>
                </c:pt>
                <c:pt idx="97">
                  <c:v>-7.0625599983031861E-3</c:v>
                </c:pt>
                <c:pt idx="98">
                  <c:v>-1.2606399977812544E-3</c:v>
                </c:pt>
                <c:pt idx="99">
                  <c:v>-5.5356799930450507E-3</c:v>
                </c:pt>
                <c:pt idx="100">
                  <c:v>-5.6164799971156754E-3</c:v>
                </c:pt>
                <c:pt idx="104">
                  <c:v>-6.4097600043169223E-3</c:v>
                </c:pt>
                <c:pt idx="111">
                  <c:v>5.2383999718585983E-4</c:v>
                </c:pt>
                <c:pt idx="112">
                  <c:v>5.4383999668061733E-4</c:v>
                </c:pt>
                <c:pt idx="113">
                  <c:v>-1.1495999933686107E-3</c:v>
                </c:pt>
                <c:pt idx="116">
                  <c:v>-6.0944000142626464E-4</c:v>
                </c:pt>
                <c:pt idx="117">
                  <c:v>-5.6944000243674964E-4</c:v>
                </c:pt>
                <c:pt idx="118">
                  <c:v>-2.2964800009503961E-3</c:v>
                </c:pt>
                <c:pt idx="120">
                  <c:v>-2.4764799964032136E-3</c:v>
                </c:pt>
                <c:pt idx="121">
                  <c:v>2.2667200028081425E-3</c:v>
                </c:pt>
                <c:pt idx="122">
                  <c:v>2.8667200022027828E-3</c:v>
                </c:pt>
                <c:pt idx="123">
                  <c:v>-1.892959997348953E-3</c:v>
                </c:pt>
                <c:pt idx="127">
                  <c:v>-1.9382399987080134E-3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01-4F7A-9423-962532B4ADA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5">
                    <c:v>1E-3</c:v>
                  </c:pt>
                  <c:pt idx="53">
                    <c:v>2.0000000000000001E-4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5">
                    <c:v>1E-3</c:v>
                  </c:pt>
                  <c:pt idx="5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-10467</c:v>
                </c:pt>
                <c:pt idx="1">
                  <c:v>-8800</c:v>
                </c:pt>
                <c:pt idx="2">
                  <c:v>-8717</c:v>
                </c:pt>
                <c:pt idx="3">
                  <c:v>-8642</c:v>
                </c:pt>
                <c:pt idx="4">
                  <c:v>-8637</c:v>
                </c:pt>
                <c:pt idx="5">
                  <c:v>-8301.5</c:v>
                </c:pt>
                <c:pt idx="6">
                  <c:v>-8291.5</c:v>
                </c:pt>
                <c:pt idx="7">
                  <c:v>-8198.5</c:v>
                </c:pt>
                <c:pt idx="8">
                  <c:v>-8153.5</c:v>
                </c:pt>
                <c:pt idx="9">
                  <c:v>-8143.5</c:v>
                </c:pt>
                <c:pt idx="10">
                  <c:v>-7843</c:v>
                </c:pt>
                <c:pt idx="11">
                  <c:v>-7833</c:v>
                </c:pt>
                <c:pt idx="12">
                  <c:v>-7808</c:v>
                </c:pt>
                <c:pt idx="13">
                  <c:v>-7803</c:v>
                </c:pt>
                <c:pt idx="14">
                  <c:v>-7497</c:v>
                </c:pt>
                <c:pt idx="15">
                  <c:v>-7492</c:v>
                </c:pt>
                <c:pt idx="16">
                  <c:v>-7487.5</c:v>
                </c:pt>
                <c:pt idx="17">
                  <c:v>-7482</c:v>
                </c:pt>
                <c:pt idx="18">
                  <c:v>-7471.5</c:v>
                </c:pt>
                <c:pt idx="19">
                  <c:v>-7457</c:v>
                </c:pt>
                <c:pt idx="20">
                  <c:v>-7456.5</c:v>
                </c:pt>
                <c:pt idx="21">
                  <c:v>-7452</c:v>
                </c:pt>
                <c:pt idx="22">
                  <c:v>-7447</c:v>
                </c:pt>
                <c:pt idx="23">
                  <c:v>-7437</c:v>
                </c:pt>
                <c:pt idx="24">
                  <c:v>-7384</c:v>
                </c:pt>
                <c:pt idx="25">
                  <c:v>-7350</c:v>
                </c:pt>
                <c:pt idx="26">
                  <c:v>-7349.5</c:v>
                </c:pt>
                <c:pt idx="27">
                  <c:v>-7319</c:v>
                </c:pt>
                <c:pt idx="28">
                  <c:v>-7309.5</c:v>
                </c:pt>
                <c:pt idx="29">
                  <c:v>-7309</c:v>
                </c:pt>
                <c:pt idx="30">
                  <c:v>-7308.5</c:v>
                </c:pt>
                <c:pt idx="31">
                  <c:v>-7304</c:v>
                </c:pt>
                <c:pt idx="32">
                  <c:v>-7298.5</c:v>
                </c:pt>
                <c:pt idx="33">
                  <c:v>-7284.5</c:v>
                </c:pt>
                <c:pt idx="34">
                  <c:v>-7284</c:v>
                </c:pt>
                <c:pt idx="35">
                  <c:v>-7279.5</c:v>
                </c:pt>
                <c:pt idx="36">
                  <c:v>-7279</c:v>
                </c:pt>
                <c:pt idx="37">
                  <c:v>-7269.5</c:v>
                </c:pt>
                <c:pt idx="38">
                  <c:v>-7269</c:v>
                </c:pt>
                <c:pt idx="39">
                  <c:v>-4857</c:v>
                </c:pt>
                <c:pt idx="40">
                  <c:v>-4856.5</c:v>
                </c:pt>
                <c:pt idx="41">
                  <c:v>-4836</c:v>
                </c:pt>
                <c:pt idx="42">
                  <c:v>-4821.5</c:v>
                </c:pt>
                <c:pt idx="43">
                  <c:v>-4821</c:v>
                </c:pt>
                <c:pt idx="44">
                  <c:v>-4817</c:v>
                </c:pt>
                <c:pt idx="45">
                  <c:v>-4707.5</c:v>
                </c:pt>
                <c:pt idx="46">
                  <c:v>-4534.5</c:v>
                </c:pt>
                <c:pt idx="47">
                  <c:v>-3342</c:v>
                </c:pt>
                <c:pt idx="48">
                  <c:v>-3341.5</c:v>
                </c:pt>
                <c:pt idx="49">
                  <c:v>-3153.5</c:v>
                </c:pt>
                <c:pt idx="50">
                  <c:v>-2981</c:v>
                </c:pt>
                <c:pt idx="51">
                  <c:v>-2843</c:v>
                </c:pt>
                <c:pt idx="52">
                  <c:v>-2014</c:v>
                </c:pt>
                <c:pt idx="53">
                  <c:v>-2008.5</c:v>
                </c:pt>
                <c:pt idx="54">
                  <c:v>-1983.5</c:v>
                </c:pt>
                <c:pt idx="55">
                  <c:v>-1876</c:v>
                </c:pt>
                <c:pt idx="56">
                  <c:v>-1831</c:v>
                </c:pt>
                <c:pt idx="57">
                  <c:v>-1505.5</c:v>
                </c:pt>
                <c:pt idx="58">
                  <c:v>-1505.5</c:v>
                </c:pt>
                <c:pt idx="59">
                  <c:v>-1505.5</c:v>
                </c:pt>
                <c:pt idx="60">
                  <c:v>-1500</c:v>
                </c:pt>
                <c:pt idx="61">
                  <c:v>-1500</c:v>
                </c:pt>
                <c:pt idx="62">
                  <c:v>-1499.5</c:v>
                </c:pt>
                <c:pt idx="63">
                  <c:v>-1490</c:v>
                </c:pt>
                <c:pt idx="64">
                  <c:v>-1312</c:v>
                </c:pt>
                <c:pt idx="65">
                  <c:v>-1183</c:v>
                </c:pt>
                <c:pt idx="66">
                  <c:v>-1160</c:v>
                </c:pt>
                <c:pt idx="67">
                  <c:v>-1020</c:v>
                </c:pt>
                <c:pt idx="68">
                  <c:v>-1002</c:v>
                </c:pt>
                <c:pt idx="69">
                  <c:v>-1000</c:v>
                </c:pt>
                <c:pt idx="70">
                  <c:v>-854</c:v>
                </c:pt>
                <c:pt idx="71">
                  <c:v>-843.5</c:v>
                </c:pt>
                <c:pt idx="72">
                  <c:v>-842</c:v>
                </c:pt>
                <c:pt idx="73">
                  <c:v>-709.5</c:v>
                </c:pt>
                <c:pt idx="74">
                  <c:v>-681</c:v>
                </c:pt>
                <c:pt idx="75">
                  <c:v>-681</c:v>
                </c:pt>
                <c:pt idx="76">
                  <c:v>-681</c:v>
                </c:pt>
                <c:pt idx="77">
                  <c:v>-655.5</c:v>
                </c:pt>
                <c:pt idx="78">
                  <c:v>-320.5</c:v>
                </c:pt>
                <c:pt idx="79">
                  <c:v>-180.5</c:v>
                </c:pt>
                <c:pt idx="80">
                  <c:v>-178</c:v>
                </c:pt>
                <c:pt idx="81">
                  <c:v>-178</c:v>
                </c:pt>
                <c:pt idx="82">
                  <c:v>-137.5</c:v>
                </c:pt>
                <c:pt idx="83">
                  <c:v>-43</c:v>
                </c:pt>
                <c:pt idx="84">
                  <c:v>-35</c:v>
                </c:pt>
                <c:pt idx="85">
                  <c:v>0</c:v>
                </c:pt>
                <c:pt idx="86">
                  <c:v>0</c:v>
                </c:pt>
                <c:pt idx="87">
                  <c:v>5</c:v>
                </c:pt>
                <c:pt idx="88">
                  <c:v>5</c:v>
                </c:pt>
                <c:pt idx="89">
                  <c:v>20</c:v>
                </c:pt>
                <c:pt idx="90">
                  <c:v>152</c:v>
                </c:pt>
                <c:pt idx="91">
                  <c:v>152.5</c:v>
                </c:pt>
                <c:pt idx="92">
                  <c:v>302.5</c:v>
                </c:pt>
                <c:pt idx="93">
                  <c:v>331</c:v>
                </c:pt>
                <c:pt idx="94">
                  <c:v>331</c:v>
                </c:pt>
                <c:pt idx="95">
                  <c:v>473.5</c:v>
                </c:pt>
                <c:pt idx="96">
                  <c:v>474</c:v>
                </c:pt>
                <c:pt idx="97">
                  <c:v>478.5</c:v>
                </c:pt>
                <c:pt idx="98">
                  <c:v>479</c:v>
                </c:pt>
                <c:pt idx="99">
                  <c:v>485.5</c:v>
                </c:pt>
                <c:pt idx="100">
                  <c:v>490.5</c:v>
                </c:pt>
                <c:pt idx="101">
                  <c:v>626.5</c:v>
                </c:pt>
                <c:pt idx="102">
                  <c:v>638.5</c:v>
                </c:pt>
                <c:pt idx="103">
                  <c:v>643</c:v>
                </c:pt>
                <c:pt idx="104">
                  <c:v>648.5</c:v>
                </c:pt>
                <c:pt idx="105">
                  <c:v>666.5</c:v>
                </c:pt>
                <c:pt idx="106">
                  <c:v>666.5</c:v>
                </c:pt>
                <c:pt idx="107">
                  <c:v>676.5</c:v>
                </c:pt>
                <c:pt idx="108">
                  <c:v>686.5</c:v>
                </c:pt>
                <c:pt idx="109">
                  <c:v>971.5</c:v>
                </c:pt>
                <c:pt idx="110">
                  <c:v>972</c:v>
                </c:pt>
                <c:pt idx="111">
                  <c:v>1126</c:v>
                </c:pt>
                <c:pt idx="112">
                  <c:v>1126</c:v>
                </c:pt>
                <c:pt idx="113">
                  <c:v>1185</c:v>
                </c:pt>
                <c:pt idx="114">
                  <c:v>1211.5</c:v>
                </c:pt>
                <c:pt idx="115">
                  <c:v>1245</c:v>
                </c:pt>
                <c:pt idx="116">
                  <c:v>1284</c:v>
                </c:pt>
                <c:pt idx="117">
                  <c:v>1284</c:v>
                </c:pt>
                <c:pt idx="118">
                  <c:v>1303</c:v>
                </c:pt>
                <c:pt idx="119">
                  <c:v>1490.5</c:v>
                </c:pt>
                <c:pt idx="120">
                  <c:v>1490.5</c:v>
                </c:pt>
                <c:pt idx="121">
                  <c:v>1658</c:v>
                </c:pt>
                <c:pt idx="122">
                  <c:v>1658</c:v>
                </c:pt>
                <c:pt idx="123">
                  <c:v>1668.5</c:v>
                </c:pt>
                <c:pt idx="124">
                  <c:v>2004.5</c:v>
                </c:pt>
                <c:pt idx="125">
                  <c:v>2142</c:v>
                </c:pt>
                <c:pt idx="126">
                  <c:v>2145</c:v>
                </c:pt>
                <c:pt idx="127">
                  <c:v>2151.5</c:v>
                </c:pt>
                <c:pt idx="128">
                  <c:v>2154</c:v>
                </c:pt>
                <c:pt idx="129">
                  <c:v>2154.5</c:v>
                </c:pt>
                <c:pt idx="130">
                  <c:v>2474.5</c:v>
                </c:pt>
                <c:pt idx="131">
                  <c:v>2476.5</c:v>
                </c:pt>
                <c:pt idx="132">
                  <c:v>2996</c:v>
                </c:pt>
                <c:pt idx="133">
                  <c:v>3144</c:v>
                </c:pt>
                <c:pt idx="134">
                  <c:v>3159</c:v>
                </c:pt>
                <c:pt idx="135">
                  <c:v>3449.5</c:v>
                </c:pt>
                <c:pt idx="136">
                  <c:v>3469.5</c:v>
                </c:pt>
                <c:pt idx="137">
                  <c:v>3479.5</c:v>
                </c:pt>
                <c:pt idx="138">
                  <c:v>3634</c:v>
                </c:pt>
                <c:pt idx="139">
                  <c:v>3652.5</c:v>
                </c:pt>
                <c:pt idx="140">
                  <c:v>3678.5</c:v>
                </c:pt>
                <c:pt idx="141">
                  <c:v>3791</c:v>
                </c:pt>
                <c:pt idx="142">
                  <c:v>3958</c:v>
                </c:pt>
                <c:pt idx="143">
                  <c:v>3979.5</c:v>
                </c:pt>
                <c:pt idx="144">
                  <c:v>4142</c:v>
                </c:pt>
                <c:pt idx="145">
                  <c:v>4161</c:v>
                </c:pt>
                <c:pt idx="146">
                  <c:v>4268.5</c:v>
                </c:pt>
                <c:pt idx="147">
                  <c:v>4288</c:v>
                </c:pt>
                <c:pt idx="148">
                  <c:v>4293.5</c:v>
                </c:pt>
                <c:pt idx="149">
                  <c:v>4319</c:v>
                </c:pt>
                <c:pt idx="150">
                  <c:v>4416.5</c:v>
                </c:pt>
                <c:pt idx="151">
                  <c:v>4604</c:v>
                </c:pt>
                <c:pt idx="152">
                  <c:v>4604</c:v>
                </c:pt>
                <c:pt idx="153">
                  <c:v>4604</c:v>
                </c:pt>
                <c:pt idx="154">
                  <c:v>4970</c:v>
                </c:pt>
                <c:pt idx="155">
                  <c:v>4970</c:v>
                </c:pt>
                <c:pt idx="156">
                  <c:v>5306</c:v>
                </c:pt>
                <c:pt idx="157">
                  <c:v>5311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134">
                  <c:v>-3.3694399971864186E-3</c:v>
                </c:pt>
                <c:pt idx="138">
                  <c:v>-2.9454399918904528E-3</c:v>
                </c:pt>
                <c:pt idx="140">
                  <c:v>4.6254400003817864E-3</c:v>
                </c:pt>
                <c:pt idx="141">
                  <c:v>-2.2425599963753484E-3</c:v>
                </c:pt>
                <c:pt idx="142">
                  <c:v>-3.4012799951597117E-3</c:v>
                </c:pt>
                <c:pt idx="143">
                  <c:v>4.0812799998093396E-3</c:v>
                </c:pt>
                <c:pt idx="145">
                  <c:v>-2.9617600011988543E-3</c:v>
                </c:pt>
                <c:pt idx="146">
                  <c:v>1.2481040001148358E-2</c:v>
                </c:pt>
                <c:pt idx="147">
                  <c:v>-5.2340799957164563E-3</c:v>
                </c:pt>
                <c:pt idx="148">
                  <c:v>6.7870400016545318E-3</c:v>
                </c:pt>
                <c:pt idx="149">
                  <c:v>-1.7650399968260899E-3</c:v>
                </c:pt>
                <c:pt idx="150">
                  <c:v>5.2293600019766018E-3</c:v>
                </c:pt>
                <c:pt idx="151">
                  <c:v>-5.7806400000117719E-3</c:v>
                </c:pt>
                <c:pt idx="152">
                  <c:v>-3.7806399996043183E-3</c:v>
                </c:pt>
                <c:pt idx="153">
                  <c:v>-3.7806399996043183E-3</c:v>
                </c:pt>
                <c:pt idx="154">
                  <c:v>-3.815199997916352E-3</c:v>
                </c:pt>
                <c:pt idx="155">
                  <c:v>-3.815199997916352E-3</c:v>
                </c:pt>
                <c:pt idx="156">
                  <c:v>-4.1249599962611683E-3</c:v>
                </c:pt>
                <c:pt idx="157">
                  <c:v>-3.5957599975517951E-3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601-4F7A-9423-962532B4ADA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5">
                    <c:v>1E-3</c:v>
                  </c:pt>
                  <c:pt idx="53">
                    <c:v>2.0000000000000001E-4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5">
                    <c:v>1E-3</c:v>
                  </c:pt>
                  <c:pt idx="5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-10467</c:v>
                </c:pt>
                <c:pt idx="1">
                  <c:v>-8800</c:v>
                </c:pt>
                <c:pt idx="2">
                  <c:v>-8717</c:v>
                </c:pt>
                <c:pt idx="3">
                  <c:v>-8642</c:v>
                </c:pt>
                <c:pt idx="4">
                  <c:v>-8637</c:v>
                </c:pt>
                <c:pt idx="5">
                  <c:v>-8301.5</c:v>
                </c:pt>
                <c:pt idx="6">
                  <c:v>-8291.5</c:v>
                </c:pt>
                <c:pt idx="7">
                  <c:v>-8198.5</c:v>
                </c:pt>
                <c:pt idx="8">
                  <c:v>-8153.5</c:v>
                </c:pt>
                <c:pt idx="9">
                  <c:v>-8143.5</c:v>
                </c:pt>
                <c:pt idx="10">
                  <c:v>-7843</c:v>
                </c:pt>
                <c:pt idx="11">
                  <c:v>-7833</c:v>
                </c:pt>
                <c:pt idx="12">
                  <c:v>-7808</c:v>
                </c:pt>
                <c:pt idx="13">
                  <c:v>-7803</c:v>
                </c:pt>
                <c:pt idx="14">
                  <c:v>-7497</c:v>
                </c:pt>
                <c:pt idx="15">
                  <c:v>-7492</c:v>
                </c:pt>
                <c:pt idx="16">
                  <c:v>-7487.5</c:v>
                </c:pt>
                <c:pt idx="17">
                  <c:v>-7482</c:v>
                </c:pt>
                <c:pt idx="18">
                  <c:v>-7471.5</c:v>
                </c:pt>
                <c:pt idx="19">
                  <c:v>-7457</c:v>
                </c:pt>
                <c:pt idx="20">
                  <c:v>-7456.5</c:v>
                </c:pt>
                <c:pt idx="21">
                  <c:v>-7452</c:v>
                </c:pt>
                <c:pt idx="22">
                  <c:v>-7447</c:v>
                </c:pt>
                <c:pt idx="23">
                  <c:v>-7437</c:v>
                </c:pt>
                <c:pt idx="24">
                  <c:v>-7384</c:v>
                </c:pt>
                <c:pt idx="25">
                  <c:v>-7350</c:v>
                </c:pt>
                <c:pt idx="26">
                  <c:v>-7349.5</c:v>
                </c:pt>
                <c:pt idx="27">
                  <c:v>-7319</c:v>
                </c:pt>
                <c:pt idx="28">
                  <c:v>-7309.5</c:v>
                </c:pt>
                <c:pt idx="29">
                  <c:v>-7309</c:v>
                </c:pt>
                <c:pt idx="30">
                  <c:v>-7308.5</c:v>
                </c:pt>
                <c:pt idx="31">
                  <c:v>-7304</c:v>
                </c:pt>
                <c:pt idx="32">
                  <c:v>-7298.5</c:v>
                </c:pt>
                <c:pt idx="33">
                  <c:v>-7284.5</c:v>
                </c:pt>
                <c:pt idx="34">
                  <c:v>-7284</c:v>
                </c:pt>
                <c:pt idx="35">
                  <c:v>-7279.5</c:v>
                </c:pt>
                <c:pt idx="36">
                  <c:v>-7279</c:v>
                </c:pt>
                <c:pt idx="37">
                  <c:v>-7269.5</c:v>
                </c:pt>
                <c:pt idx="38">
                  <c:v>-7269</c:v>
                </c:pt>
                <c:pt idx="39">
                  <c:v>-4857</c:v>
                </c:pt>
                <c:pt idx="40">
                  <c:v>-4856.5</c:v>
                </c:pt>
                <c:pt idx="41">
                  <c:v>-4836</c:v>
                </c:pt>
                <c:pt idx="42">
                  <c:v>-4821.5</c:v>
                </c:pt>
                <c:pt idx="43">
                  <c:v>-4821</c:v>
                </c:pt>
                <c:pt idx="44">
                  <c:v>-4817</c:v>
                </c:pt>
                <c:pt idx="45">
                  <c:v>-4707.5</c:v>
                </c:pt>
                <c:pt idx="46">
                  <c:v>-4534.5</c:v>
                </c:pt>
                <c:pt idx="47">
                  <c:v>-3342</c:v>
                </c:pt>
                <c:pt idx="48">
                  <c:v>-3341.5</c:v>
                </c:pt>
                <c:pt idx="49">
                  <c:v>-3153.5</c:v>
                </c:pt>
                <c:pt idx="50">
                  <c:v>-2981</c:v>
                </c:pt>
                <c:pt idx="51">
                  <c:v>-2843</c:v>
                </c:pt>
                <c:pt idx="52">
                  <c:v>-2014</c:v>
                </c:pt>
                <c:pt idx="53">
                  <c:v>-2008.5</c:v>
                </c:pt>
                <c:pt idx="54">
                  <c:v>-1983.5</c:v>
                </c:pt>
                <c:pt idx="55">
                  <c:v>-1876</c:v>
                </c:pt>
                <c:pt idx="56">
                  <c:v>-1831</c:v>
                </c:pt>
                <c:pt idx="57">
                  <c:v>-1505.5</c:v>
                </c:pt>
                <c:pt idx="58">
                  <c:v>-1505.5</c:v>
                </c:pt>
                <c:pt idx="59">
                  <c:v>-1505.5</c:v>
                </c:pt>
                <c:pt idx="60">
                  <c:v>-1500</c:v>
                </c:pt>
                <c:pt idx="61">
                  <c:v>-1500</c:v>
                </c:pt>
                <c:pt idx="62">
                  <c:v>-1499.5</c:v>
                </c:pt>
                <c:pt idx="63">
                  <c:v>-1490</c:v>
                </c:pt>
                <c:pt idx="64">
                  <c:v>-1312</c:v>
                </c:pt>
                <c:pt idx="65">
                  <c:v>-1183</c:v>
                </c:pt>
                <c:pt idx="66">
                  <c:v>-1160</c:v>
                </c:pt>
                <c:pt idx="67">
                  <c:v>-1020</c:v>
                </c:pt>
                <c:pt idx="68">
                  <c:v>-1002</c:v>
                </c:pt>
                <c:pt idx="69">
                  <c:v>-1000</c:v>
                </c:pt>
                <c:pt idx="70">
                  <c:v>-854</c:v>
                </c:pt>
                <c:pt idx="71">
                  <c:v>-843.5</c:v>
                </c:pt>
                <c:pt idx="72">
                  <c:v>-842</c:v>
                </c:pt>
                <c:pt idx="73">
                  <c:v>-709.5</c:v>
                </c:pt>
                <c:pt idx="74">
                  <c:v>-681</c:v>
                </c:pt>
                <c:pt idx="75">
                  <c:v>-681</c:v>
                </c:pt>
                <c:pt idx="76">
                  <c:v>-681</c:v>
                </c:pt>
                <c:pt idx="77">
                  <c:v>-655.5</c:v>
                </c:pt>
                <c:pt idx="78">
                  <c:v>-320.5</c:v>
                </c:pt>
                <c:pt idx="79">
                  <c:v>-180.5</c:v>
                </c:pt>
                <c:pt idx="80">
                  <c:v>-178</c:v>
                </c:pt>
                <c:pt idx="81">
                  <c:v>-178</c:v>
                </c:pt>
                <c:pt idx="82">
                  <c:v>-137.5</c:v>
                </c:pt>
                <c:pt idx="83">
                  <c:v>-43</c:v>
                </c:pt>
                <c:pt idx="84">
                  <c:v>-35</c:v>
                </c:pt>
                <c:pt idx="85">
                  <c:v>0</c:v>
                </c:pt>
                <c:pt idx="86">
                  <c:v>0</c:v>
                </c:pt>
                <c:pt idx="87">
                  <c:v>5</c:v>
                </c:pt>
                <c:pt idx="88">
                  <c:v>5</c:v>
                </c:pt>
                <c:pt idx="89">
                  <c:v>20</c:v>
                </c:pt>
                <c:pt idx="90">
                  <c:v>152</c:v>
                </c:pt>
                <c:pt idx="91">
                  <c:v>152.5</c:v>
                </c:pt>
                <c:pt idx="92">
                  <c:v>302.5</c:v>
                </c:pt>
                <c:pt idx="93">
                  <c:v>331</c:v>
                </c:pt>
                <c:pt idx="94">
                  <c:v>331</c:v>
                </c:pt>
                <c:pt idx="95">
                  <c:v>473.5</c:v>
                </c:pt>
                <c:pt idx="96">
                  <c:v>474</c:v>
                </c:pt>
                <c:pt idx="97">
                  <c:v>478.5</c:v>
                </c:pt>
                <c:pt idx="98">
                  <c:v>479</c:v>
                </c:pt>
                <c:pt idx="99">
                  <c:v>485.5</c:v>
                </c:pt>
                <c:pt idx="100">
                  <c:v>490.5</c:v>
                </c:pt>
                <c:pt idx="101">
                  <c:v>626.5</c:v>
                </c:pt>
                <c:pt idx="102">
                  <c:v>638.5</c:v>
                </c:pt>
                <c:pt idx="103">
                  <c:v>643</c:v>
                </c:pt>
                <c:pt idx="104">
                  <c:v>648.5</c:v>
                </c:pt>
                <c:pt idx="105">
                  <c:v>666.5</c:v>
                </c:pt>
                <c:pt idx="106">
                  <c:v>666.5</c:v>
                </c:pt>
                <c:pt idx="107">
                  <c:v>676.5</c:v>
                </c:pt>
                <c:pt idx="108">
                  <c:v>686.5</c:v>
                </c:pt>
                <c:pt idx="109">
                  <c:v>971.5</c:v>
                </c:pt>
                <c:pt idx="110">
                  <c:v>972</c:v>
                </c:pt>
                <c:pt idx="111">
                  <c:v>1126</c:v>
                </c:pt>
                <c:pt idx="112">
                  <c:v>1126</c:v>
                </c:pt>
                <c:pt idx="113">
                  <c:v>1185</c:v>
                </c:pt>
                <c:pt idx="114">
                  <c:v>1211.5</c:v>
                </c:pt>
                <c:pt idx="115">
                  <c:v>1245</c:v>
                </c:pt>
                <c:pt idx="116">
                  <c:v>1284</c:v>
                </c:pt>
                <c:pt idx="117">
                  <c:v>1284</c:v>
                </c:pt>
                <c:pt idx="118">
                  <c:v>1303</c:v>
                </c:pt>
                <c:pt idx="119">
                  <c:v>1490.5</c:v>
                </c:pt>
                <c:pt idx="120">
                  <c:v>1490.5</c:v>
                </c:pt>
                <c:pt idx="121">
                  <c:v>1658</c:v>
                </c:pt>
                <c:pt idx="122">
                  <c:v>1658</c:v>
                </c:pt>
                <c:pt idx="123">
                  <c:v>1668.5</c:v>
                </c:pt>
                <c:pt idx="124">
                  <c:v>2004.5</c:v>
                </c:pt>
                <c:pt idx="125">
                  <c:v>2142</c:v>
                </c:pt>
                <c:pt idx="126">
                  <c:v>2145</c:v>
                </c:pt>
                <c:pt idx="127">
                  <c:v>2151.5</c:v>
                </c:pt>
                <c:pt idx="128">
                  <c:v>2154</c:v>
                </c:pt>
                <c:pt idx="129">
                  <c:v>2154.5</c:v>
                </c:pt>
                <c:pt idx="130">
                  <c:v>2474.5</c:v>
                </c:pt>
                <c:pt idx="131">
                  <c:v>2476.5</c:v>
                </c:pt>
                <c:pt idx="132">
                  <c:v>2996</c:v>
                </c:pt>
                <c:pt idx="133">
                  <c:v>3144</c:v>
                </c:pt>
                <c:pt idx="134">
                  <c:v>3159</c:v>
                </c:pt>
                <c:pt idx="135">
                  <c:v>3449.5</c:v>
                </c:pt>
                <c:pt idx="136">
                  <c:v>3469.5</c:v>
                </c:pt>
                <c:pt idx="137">
                  <c:v>3479.5</c:v>
                </c:pt>
                <c:pt idx="138">
                  <c:v>3634</c:v>
                </c:pt>
                <c:pt idx="139">
                  <c:v>3652.5</c:v>
                </c:pt>
                <c:pt idx="140">
                  <c:v>3678.5</c:v>
                </c:pt>
                <c:pt idx="141">
                  <c:v>3791</c:v>
                </c:pt>
                <c:pt idx="142">
                  <c:v>3958</c:v>
                </c:pt>
                <c:pt idx="143">
                  <c:v>3979.5</c:v>
                </c:pt>
                <c:pt idx="144">
                  <c:v>4142</c:v>
                </c:pt>
                <c:pt idx="145">
                  <c:v>4161</c:v>
                </c:pt>
                <c:pt idx="146">
                  <c:v>4268.5</c:v>
                </c:pt>
                <c:pt idx="147">
                  <c:v>4288</c:v>
                </c:pt>
                <c:pt idx="148">
                  <c:v>4293.5</c:v>
                </c:pt>
                <c:pt idx="149">
                  <c:v>4319</c:v>
                </c:pt>
                <c:pt idx="150">
                  <c:v>4416.5</c:v>
                </c:pt>
                <c:pt idx="151">
                  <c:v>4604</c:v>
                </c:pt>
                <c:pt idx="152">
                  <c:v>4604</c:v>
                </c:pt>
                <c:pt idx="153">
                  <c:v>4604</c:v>
                </c:pt>
                <c:pt idx="154">
                  <c:v>4970</c:v>
                </c:pt>
                <c:pt idx="155">
                  <c:v>4970</c:v>
                </c:pt>
                <c:pt idx="156">
                  <c:v>5306</c:v>
                </c:pt>
                <c:pt idx="157">
                  <c:v>5311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601-4F7A-9423-962532B4ADA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5">
                    <c:v>1E-3</c:v>
                  </c:pt>
                  <c:pt idx="53">
                    <c:v>2.0000000000000001E-4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5">
                    <c:v>1E-3</c:v>
                  </c:pt>
                  <c:pt idx="5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-10467</c:v>
                </c:pt>
                <c:pt idx="1">
                  <c:v>-8800</c:v>
                </c:pt>
                <c:pt idx="2">
                  <c:v>-8717</c:v>
                </c:pt>
                <c:pt idx="3">
                  <c:v>-8642</c:v>
                </c:pt>
                <c:pt idx="4">
                  <c:v>-8637</c:v>
                </c:pt>
                <c:pt idx="5">
                  <c:v>-8301.5</c:v>
                </c:pt>
                <c:pt idx="6">
                  <c:v>-8291.5</c:v>
                </c:pt>
                <c:pt idx="7">
                  <c:v>-8198.5</c:v>
                </c:pt>
                <c:pt idx="8">
                  <c:v>-8153.5</c:v>
                </c:pt>
                <c:pt idx="9">
                  <c:v>-8143.5</c:v>
                </c:pt>
                <c:pt idx="10">
                  <c:v>-7843</c:v>
                </c:pt>
                <c:pt idx="11">
                  <c:v>-7833</c:v>
                </c:pt>
                <c:pt idx="12">
                  <c:v>-7808</c:v>
                </c:pt>
                <c:pt idx="13">
                  <c:v>-7803</c:v>
                </c:pt>
                <c:pt idx="14">
                  <c:v>-7497</c:v>
                </c:pt>
                <c:pt idx="15">
                  <c:v>-7492</c:v>
                </c:pt>
                <c:pt idx="16">
                  <c:v>-7487.5</c:v>
                </c:pt>
                <c:pt idx="17">
                  <c:v>-7482</c:v>
                </c:pt>
                <c:pt idx="18">
                  <c:v>-7471.5</c:v>
                </c:pt>
                <c:pt idx="19">
                  <c:v>-7457</c:v>
                </c:pt>
                <c:pt idx="20">
                  <c:v>-7456.5</c:v>
                </c:pt>
                <c:pt idx="21">
                  <c:v>-7452</c:v>
                </c:pt>
                <c:pt idx="22">
                  <c:v>-7447</c:v>
                </c:pt>
                <c:pt idx="23">
                  <c:v>-7437</c:v>
                </c:pt>
                <c:pt idx="24">
                  <c:v>-7384</c:v>
                </c:pt>
                <c:pt idx="25">
                  <c:v>-7350</c:v>
                </c:pt>
                <c:pt idx="26">
                  <c:v>-7349.5</c:v>
                </c:pt>
                <c:pt idx="27">
                  <c:v>-7319</c:v>
                </c:pt>
                <c:pt idx="28">
                  <c:v>-7309.5</c:v>
                </c:pt>
                <c:pt idx="29">
                  <c:v>-7309</c:v>
                </c:pt>
                <c:pt idx="30">
                  <c:v>-7308.5</c:v>
                </c:pt>
                <c:pt idx="31">
                  <c:v>-7304</c:v>
                </c:pt>
                <c:pt idx="32">
                  <c:v>-7298.5</c:v>
                </c:pt>
                <c:pt idx="33">
                  <c:v>-7284.5</c:v>
                </c:pt>
                <c:pt idx="34">
                  <c:v>-7284</c:v>
                </c:pt>
                <c:pt idx="35">
                  <c:v>-7279.5</c:v>
                </c:pt>
                <c:pt idx="36">
                  <c:v>-7279</c:v>
                </c:pt>
                <c:pt idx="37">
                  <c:v>-7269.5</c:v>
                </c:pt>
                <c:pt idx="38">
                  <c:v>-7269</c:v>
                </c:pt>
                <c:pt idx="39">
                  <c:v>-4857</c:v>
                </c:pt>
                <c:pt idx="40">
                  <c:v>-4856.5</c:v>
                </c:pt>
                <c:pt idx="41">
                  <c:v>-4836</c:v>
                </c:pt>
                <c:pt idx="42">
                  <c:v>-4821.5</c:v>
                </c:pt>
                <c:pt idx="43">
                  <c:v>-4821</c:v>
                </c:pt>
                <c:pt idx="44">
                  <c:v>-4817</c:v>
                </c:pt>
                <c:pt idx="45">
                  <c:v>-4707.5</c:v>
                </c:pt>
                <c:pt idx="46">
                  <c:v>-4534.5</c:v>
                </c:pt>
                <c:pt idx="47">
                  <c:v>-3342</c:v>
                </c:pt>
                <c:pt idx="48">
                  <c:v>-3341.5</c:v>
                </c:pt>
                <c:pt idx="49">
                  <c:v>-3153.5</c:v>
                </c:pt>
                <c:pt idx="50">
                  <c:v>-2981</c:v>
                </c:pt>
                <c:pt idx="51">
                  <c:v>-2843</c:v>
                </c:pt>
                <c:pt idx="52">
                  <c:v>-2014</c:v>
                </c:pt>
                <c:pt idx="53">
                  <c:v>-2008.5</c:v>
                </c:pt>
                <c:pt idx="54">
                  <c:v>-1983.5</c:v>
                </c:pt>
                <c:pt idx="55">
                  <c:v>-1876</c:v>
                </c:pt>
                <c:pt idx="56">
                  <c:v>-1831</c:v>
                </c:pt>
                <c:pt idx="57">
                  <c:v>-1505.5</c:v>
                </c:pt>
                <c:pt idx="58">
                  <c:v>-1505.5</c:v>
                </c:pt>
                <c:pt idx="59">
                  <c:v>-1505.5</c:v>
                </c:pt>
                <c:pt idx="60">
                  <c:v>-1500</c:v>
                </c:pt>
                <c:pt idx="61">
                  <c:v>-1500</c:v>
                </c:pt>
                <c:pt idx="62">
                  <c:v>-1499.5</c:v>
                </c:pt>
                <c:pt idx="63">
                  <c:v>-1490</c:v>
                </c:pt>
                <c:pt idx="64">
                  <c:v>-1312</c:v>
                </c:pt>
                <c:pt idx="65">
                  <c:v>-1183</c:v>
                </c:pt>
                <c:pt idx="66">
                  <c:v>-1160</c:v>
                </c:pt>
                <c:pt idx="67">
                  <c:v>-1020</c:v>
                </c:pt>
                <c:pt idx="68">
                  <c:v>-1002</c:v>
                </c:pt>
                <c:pt idx="69">
                  <c:v>-1000</c:v>
                </c:pt>
                <c:pt idx="70">
                  <c:v>-854</c:v>
                </c:pt>
                <c:pt idx="71">
                  <c:v>-843.5</c:v>
                </c:pt>
                <c:pt idx="72">
                  <c:v>-842</c:v>
                </c:pt>
                <c:pt idx="73">
                  <c:v>-709.5</c:v>
                </c:pt>
                <c:pt idx="74">
                  <c:v>-681</c:v>
                </c:pt>
                <c:pt idx="75">
                  <c:v>-681</c:v>
                </c:pt>
                <c:pt idx="76">
                  <c:v>-681</c:v>
                </c:pt>
                <c:pt idx="77">
                  <c:v>-655.5</c:v>
                </c:pt>
                <c:pt idx="78">
                  <c:v>-320.5</c:v>
                </c:pt>
                <c:pt idx="79">
                  <c:v>-180.5</c:v>
                </c:pt>
                <c:pt idx="80">
                  <c:v>-178</c:v>
                </c:pt>
                <c:pt idx="81">
                  <c:v>-178</c:v>
                </c:pt>
                <c:pt idx="82">
                  <c:v>-137.5</c:v>
                </c:pt>
                <c:pt idx="83">
                  <c:v>-43</c:v>
                </c:pt>
                <c:pt idx="84">
                  <c:v>-35</c:v>
                </c:pt>
                <c:pt idx="85">
                  <c:v>0</c:v>
                </c:pt>
                <c:pt idx="86">
                  <c:v>0</c:v>
                </c:pt>
                <c:pt idx="87">
                  <c:v>5</c:v>
                </c:pt>
                <c:pt idx="88">
                  <c:v>5</c:v>
                </c:pt>
                <c:pt idx="89">
                  <c:v>20</c:v>
                </c:pt>
                <c:pt idx="90">
                  <c:v>152</c:v>
                </c:pt>
                <c:pt idx="91">
                  <c:v>152.5</c:v>
                </c:pt>
                <c:pt idx="92">
                  <c:v>302.5</c:v>
                </c:pt>
                <c:pt idx="93">
                  <c:v>331</c:v>
                </c:pt>
                <c:pt idx="94">
                  <c:v>331</c:v>
                </c:pt>
                <c:pt idx="95">
                  <c:v>473.5</c:v>
                </c:pt>
                <c:pt idx="96">
                  <c:v>474</c:v>
                </c:pt>
                <c:pt idx="97">
                  <c:v>478.5</c:v>
                </c:pt>
                <c:pt idx="98">
                  <c:v>479</c:v>
                </c:pt>
                <c:pt idx="99">
                  <c:v>485.5</c:v>
                </c:pt>
                <c:pt idx="100">
                  <c:v>490.5</c:v>
                </c:pt>
                <c:pt idx="101">
                  <c:v>626.5</c:v>
                </c:pt>
                <c:pt idx="102">
                  <c:v>638.5</c:v>
                </c:pt>
                <c:pt idx="103">
                  <c:v>643</c:v>
                </c:pt>
                <c:pt idx="104">
                  <c:v>648.5</c:v>
                </c:pt>
                <c:pt idx="105">
                  <c:v>666.5</c:v>
                </c:pt>
                <c:pt idx="106">
                  <c:v>666.5</c:v>
                </c:pt>
                <c:pt idx="107">
                  <c:v>676.5</c:v>
                </c:pt>
                <c:pt idx="108">
                  <c:v>686.5</c:v>
                </c:pt>
                <c:pt idx="109">
                  <c:v>971.5</c:v>
                </c:pt>
                <c:pt idx="110">
                  <c:v>972</c:v>
                </c:pt>
                <c:pt idx="111">
                  <c:v>1126</c:v>
                </c:pt>
                <c:pt idx="112">
                  <c:v>1126</c:v>
                </c:pt>
                <c:pt idx="113">
                  <c:v>1185</c:v>
                </c:pt>
                <c:pt idx="114">
                  <c:v>1211.5</c:v>
                </c:pt>
                <c:pt idx="115">
                  <c:v>1245</c:v>
                </c:pt>
                <c:pt idx="116">
                  <c:v>1284</c:v>
                </c:pt>
                <c:pt idx="117">
                  <c:v>1284</c:v>
                </c:pt>
                <c:pt idx="118">
                  <c:v>1303</c:v>
                </c:pt>
                <c:pt idx="119">
                  <c:v>1490.5</c:v>
                </c:pt>
                <c:pt idx="120">
                  <c:v>1490.5</c:v>
                </c:pt>
                <c:pt idx="121">
                  <c:v>1658</c:v>
                </c:pt>
                <c:pt idx="122">
                  <c:v>1658</c:v>
                </c:pt>
                <c:pt idx="123">
                  <c:v>1668.5</c:v>
                </c:pt>
                <c:pt idx="124">
                  <c:v>2004.5</c:v>
                </c:pt>
                <c:pt idx="125">
                  <c:v>2142</c:v>
                </c:pt>
                <c:pt idx="126">
                  <c:v>2145</c:v>
                </c:pt>
                <c:pt idx="127">
                  <c:v>2151.5</c:v>
                </c:pt>
                <c:pt idx="128">
                  <c:v>2154</c:v>
                </c:pt>
                <c:pt idx="129">
                  <c:v>2154.5</c:v>
                </c:pt>
                <c:pt idx="130">
                  <c:v>2474.5</c:v>
                </c:pt>
                <c:pt idx="131">
                  <c:v>2476.5</c:v>
                </c:pt>
                <c:pt idx="132">
                  <c:v>2996</c:v>
                </c:pt>
                <c:pt idx="133">
                  <c:v>3144</c:v>
                </c:pt>
                <c:pt idx="134">
                  <c:v>3159</c:v>
                </c:pt>
                <c:pt idx="135">
                  <c:v>3449.5</c:v>
                </c:pt>
                <c:pt idx="136">
                  <c:v>3469.5</c:v>
                </c:pt>
                <c:pt idx="137">
                  <c:v>3479.5</c:v>
                </c:pt>
                <c:pt idx="138">
                  <c:v>3634</c:v>
                </c:pt>
                <c:pt idx="139">
                  <c:v>3652.5</c:v>
                </c:pt>
                <c:pt idx="140">
                  <c:v>3678.5</c:v>
                </c:pt>
                <c:pt idx="141">
                  <c:v>3791</c:v>
                </c:pt>
                <c:pt idx="142">
                  <c:v>3958</c:v>
                </c:pt>
                <c:pt idx="143">
                  <c:v>3979.5</c:v>
                </c:pt>
                <c:pt idx="144">
                  <c:v>4142</c:v>
                </c:pt>
                <c:pt idx="145">
                  <c:v>4161</c:v>
                </c:pt>
                <c:pt idx="146">
                  <c:v>4268.5</c:v>
                </c:pt>
                <c:pt idx="147">
                  <c:v>4288</c:v>
                </c:pt>
                <c:pt idx="148">
                  <c:v>4293.5</c:v>
                </c:pt>
                <c:pt idx="149">
                  <c:v>4319</c:v>
                </c:pt>
                <c:pt idx="150">
                  <c:v>4416.5</c:v>
                </c:pt>
                <c:pt idx="151">
                  <c:v>4604</c:v>
                </c:pt>
                <c:pt idx="152">
                  <c:v>4604</c:v>
                </c:pt>
                <c:pt idx="153">
                  <c:v>4604</c:v>
                </c:pt>
                <c:pt idx="154">
                  <c:v>4970</c:v>
                </c:pt>
                <c:pt idx="155">
                  <c:v>4970</c:v>
                </c:pt>
                <c:pt idx="156">
                  <c:v>5306</c:v>
                </c:pt>
                <c:pt idx="157">
                  <c:v>5311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601-4F7A-9423-962532B4ADA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45">
                    <c:v>1E-3</c:v>
                  </c:pt>
                  <c:pt idx="53">
                    <c:v>2.0000000000000001E-4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45">
                    <c:v>1E-3</c:v>
                  </c:pt>
                  <c:pt idx="5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-10467</c:v>
                </c:pt>
                <c:pt idx="1">
                  <c:v>-8800</c:v>
                </c:pt>
                <c:pt idx="2">
                  <c:v>-8717</c:v>
                </c:pt>
                <c:pt idx="3">
                  <c:v>-8642</c:v>
                </c:pt>
                <c:pt idx="4">
                  <c:v>-8637</c:v>
                </c:pt>
                <c:pt idx="5">
                  <c:v>-8301.5</c:v>
                </c:pt>
                <c:pt idx="6">
                  <c:v>-8291.5</c:v>
                </c:pt>
                <c:pt idx="7">
                  <c:v>-8198.5</c:v>
                </c:pt>
                <c:pt idx="8">
                  <c:v>-8153.5</c:v>
                </c:pt>
                <c:pt idx="9">
                  <c:v>-8143.5</c:v>
                </c:pt>
                <c:pt idx="10">
                  <c:v>-7843</c:v>
                </c:pt>
                <c:pt idx="11">
                  <c:v>-7833</c:v>
                </c:pt>
                <c:pt idx="12">
                  <c:v>-7808</c:v>
                </c:pt>
                <c:pt idx="13">
                  <c:v>-7803</c:v>
                </c:pt>
                <c:pt idx="14">
                  <c:v>-7497</c:v>
                </c:pt>
                <c:pt idx="15">
                  <c:v>-7492</c:v>
                </c:pt>
                <c:pt idx="16">
                  <c:v>-7487.5</c:v>
                </c:pt>
                <c:pt idx="17">
                  <c:v>-7482</c:v>
                </c:pt>
                <c:pt idx="18">
                  <c:v>-7471.5</c:v>
                </c:pt>
                <c:pt idx="19">
                  <c:v>-7457</c:v>
                </c:pt>
                <c:pt idx="20">
                  <c:v>-7456.5</c:v>
                </c:pt>
                <c:pt idx="21">
                  <c:v>-7452</c:v>
                </c:pt>
                <c:pt idx="22">
                  <c:v>-7447</c:v>
                </c:pt>
                <c:pt idx="23">
                  <c:v>-7437</c:v>
                </c:pt>
                <c:pt idx="24">
                  <c:v>-7384</c:v>
                </c:pt>
                <c:pt idx="25">
                  <c:v>-7350</c:v>
                </c:pt>
                <c:pt idx="26">
                  <c:v>-7349.5</c:v>
                </c:pt>
                <c:pt idx="27">
                  <c:v>-7319</c:v>
                </c:pt>
                <c:pt idx="28">
                  <c:v>-7309.5</c:v>
                </c:pt>
                <c:pt idx="29">
                  <c:v>-7309</c:v>
                </c:pt>
                <c:pt idx="30">
                  <c:v>-7308.5</c:v>
                </c:pt>
                <c:pt idx="31">
                  <c:v>-7304</c:v>
                </c:pt>
                <c:pt idx="32">
                  <c:v>-7298.5</c:v>
                </c:pt>
                <c:pt idx="33">
                  <c:v>-7284.5</c:v>
                </c:pt>
                <c:pt idx="34">
                  <c:v>-7284</c:v>
                </c:pt>
                <c:pt idx="35">
                  <c:v>-7279.5</c:v>
                </c:pt>
                <c:pt idx="36">
                  <c:v>-7279</c:v>
                </c:pt>
                <c:pt idx="37">
                  <c:v>-7269.5</c:v>
                </c:pt>
                <c:pt idx="38">
                  <c:v>-7269</c:v>
                </c:pt>
                <c:pt idx="39">
                  <c:v>-4857</c:v>
                </c:pt>
                <c:pt idx="40">
                  <c:v>-4856.5</c:v>
                </c:pt>
                <c:pt idx="41">
                  <c:v>-4836</c:v>
                </c:pt>
                <c:pt idx="42">
                  <c:v>-4821.5</c:v>
                </c:pt>
                <c:pt idx="43">
                  <c:v>-4821</c:v>
                </c:pt>
                <c:pt idx="44">
                  <c:v>-4817</c:v>
                </c:pt>
                <c:pt idx="45">
                  <c:v>-4707.5</c:v>
                </c:pt>
                <c:pt idx="46">
                  <c:v>-4534.5</c:v>
                </c:pt>
                <c:pt idx="47">
                  <c:v>-3342</c:v>
                </c:pt>
                <c:pt idx="48">
                  <c:v>-3341.5</c:v>
                </c:pt>
                <c:pt idx="49">
                  <c:v>-3153.5</c:v>
                </c:pt>
                <c:pt idx="50">
                  <c:v>-2981</c:v>
                </c:pt>
                <c:pt idx="51">
                  <c:v>-2843</c:v>
                </c:pt>
                <c:pt idx="52">
                  <c:v>-2014</c:v>
                </c:pt>
                <c:pt idx="53">
                  <c:v>-2008.5</c:v>
                </c:pt>
                <c:pt idx="54">
                  <c:v>-1983.5</c:v>
                </c:pt>
                <c:pt idx="55">
                  <c:v>-1876</c:v>
                </c:pt>
                <c:pt idx="56">
                  <c:v>-1831</c:v>
                </c:pt>
                <c:pt idx="57">
                  <c:v>-1505.5</c:v>
                </c:pt>
                <c:pt idx="58">
                  <c:v>-1505.5</c:v>
                </c:pt>
                <c:pt idx="59">
                  <c:v>-1505.5</c:v>
                </c:pt>
                <c:pt idx="60">
                  <c:v>-1500</c:v>
                </c:pt>
                <c:pt idx="61">
                  <c:v>-1500</c:v>
                </c:pt>
                <c:pt idx="62">
                  <c:v>-1499.5</c:v>
                </c:pt>
                <c:pt idx="63">
                  <c:v>-1490</c:v>
                </c:pt>
                <c:pt idx="64">
                  <c:v>-1312</c:v>
                </c:pt>
                <c:pt idx="65">
                  <c:v>-1183</c:v>
                </c:pt>
                <c:pt idx="66">
                  <c:v>-1160</c:v>
                </c:pt>
                <c:pt idx="67">
                  <c:v>-1020</c:v>
                </c:pt>
                <c:pt idx="68">
                  <c:v>-1002</c:v>
                </c:pt>
                <c:pt idx="69">
                  <c:v>-1000</c:v>
                </c:pt>
                <c:pt idx="70">
                  <c:v>-854</c:v>
                </c:pt>
                <c:pt idx="71">
                  <c:v>-843.5</c:v>
                </c:pt>
                <c:pt idx="72">
                  <c:v>-842</c:v>
                </c:pt>
                <c:pt idx="73">
                  <c:v>-709.5</c:v>
                </c:pt>
                <c:pt idx="74">
                  <c:v>-681</c:v>
                </c:pt>
                <c:pt idx="75">
                  <c:v>-681</c:v>
                </c:pt>
                <c:pt idx="76">
                  <c:v>-681</c:v>
                </c:pt>
                <c:pt idx="77">
                  <c:v>-655.5</c:v>
                </c:pt>
                <c:pt idx="78">
                  <c:v>-320.5</c:v>
                </c:pt>
                <c:pt idx="79">
                  <c:v>-180.5</c:v>
                </c:pt>
                <c:pt idx="80">
                  <c:v>-178</c:v>
                </c:pt>
                <c:pt idx="81">
                  <c:v>-178</c:v>
                </c:pt>
                <c:pt idx="82">
                  <c:v>-137.5</c:v>
                </c:pt>
                <c:pt idx="83">
                  <c:v>-43</c:v>
                </c:pt>
                <c:pt idx="84">
                  <c:v>-35</c:v>
                </c:pt>
                <c:pt idx="85">
                  <c:v>0</c:v>
                </c:pt>
                <c:pt idx="86">
                  <c:v>0</c:v>
                </c:pt>
                <c:pt idx="87">
                  <c:v>5</c:v>
                </c:pt>
                <c:pt idx="88">
                  <c:v>5</c:v>
                </c:pt>
                <c:pt idx="89">
                  <c:v>20</c:v>
                </c:pt>
                <c:pt idx="90">
                  <c:v>152</c:v>
                </c:pt>
                <c:pt idx="91">
                  <c:v>152.5</c:v>
                </c:pt>
                <c:pt idx="92">
                  <c:v>302.5</c:v>
                </c:pt>
                <c:pt idx="93">
                  <c:v>331</c:v>
                </c:pt>
                <c:pt idx="94">
                  <c:v>331</c:v>
                </c:pt>
                <c:pt idx="95">
                  <c:v>473.5</c:v>
                </c:pt>
                <c:pt idx="96">
                  <c:v>474</c:v>
                </c:pt>
                <c:pt idx="97">
                  <c:v>478.5</c:v>
                </c:pt>
                <c:pt idx="98">
                  <c:v>479</c:v>
                </c:pt>
                <c:pt idx="99">
                  <c:v>485.5</c:v>
                </c:pt>
                <c:pt idx="100">
                  <c:v>490.5</c:v>
                </c:pt>
                <c:pt idx="101">
                  <c:v>626.5</c:v>
                </c:pt>
                <c:pt idx="102">
                  <c:v>638.5</c:v>
                </c:pt>
                <c:pt idx="103">
                  <c:v>643</c:v>
                </c:pt>
                <c:pt idx="104">
                  <c:v>648.5</c:v>
                </c:pt>
                <c:pt idx="105">
                  <c:v>666.5</c:v>
                </c:pt>
                <c:pt idx="106">
                  <c:v>666.5</c:v>
                </c:pt>
                <c:pt idx="107">
                  <c:v>676.5</c:v>
                </c:pt>
                <c:pt idx="108">
                  <c:v>686.5</c:v>
                </c:pt>
                <c:pt idx="109">
                  <c:v>971.5</c:v>
                </c:pt>
                <c:pt idx="110">
                  <c:v>972</c:v>
                </c:pt>
                <c:pt idx="111">
                  <c:v>1126</c:v>
                </c:pt>
                <c:pt idx="112">
                  <c:v>1126</c:v>
                </c:pt>
                <c:pt idx="113">
                  <c:v>1185</c:v>
                </c:pt>
                <c:pt idx="114">
                  <c:v>1211.5</c:v>
                </c:pt>
                <c:pt idx="115">
                  <c:v>1245</c:v>
                </c:pt>
                <c:pt idx="116">
                  <c:v>1284</c:v>
                </c:pt>
                <c:pt idx="117">
                  <c:v>1284</c:v>
                </c:pt>
                <c:pt idx="118">
                  <c:v>1303</c:v>
                </c:pt>
                <c:pt idx="119">
                  <c:v>1490.5</c:v>
                </c:pt>
                <c:pt idx="120">
                  <c:v>1490.5</c:v>
                </c:pt>
                <c:pt idx="121">
                  <c:v>1658</c:v>
                </c:pt>
                <c:pt idx="122">
                  <c:v>1658</c:v>
                </c:pt>
                <c:pt idx="123">
                  <c:v>1668.5</c:v>
                </c:pt>
                <c:pt idx="124">
                  <c:v>2004.5</c:v>
                </c:pt>
                <c:pt idx="125">
                  <c:v>2142</c:v>
                </c:pt>
                <c:pt idx="126">
                  <c:v>2145</c:v>
                </c:pt>
                <c:pt idx="127">
                  <c:v>2151.5</c:v>
                </c:pt>
                <c:pt idx="128">
                  <c:v>2154</c:v>
                </c:pt>
                <c:pt idx="129">
                  <c:v>2154.5</c:v>
                </c:pt>
                <c:pt idx="130">
                  <c:v>2474.5</c:v>
                </c:pt>
                <c:pt idx="131">
                  <c:v>2476.5</c:v>
                </c:pt>
                <c:pt idx="132">
                  <c:v>2996</c:v>
                </c:pt>
                <c:pt idx="133">
                  <c:v>3144</c:v>
                </c:pt>
                <c:pt idx="134">
                  <c:v>3159</c:v>
                </c:pt>
                <c:pt idx="135">
                  <c:v>3449.5</c:v>
                </c:pt>
                <c:pt idx="136">
                  <c:v>3469.5</c:v>
                </c:pt>
                <c:pt idx="137">
                  <c:v>3479.5</c:v>
                </c:pt>
                <c:pt idx="138">
                  <c:v>3634</c:v>
                </c:pt>
                <c:pt idx="139">
                  <c:v>3652.5</c:v>
                </c:pt>
                <c:pt idx="140">
                  <c:v>3678.5</c:v>
                </c:pt>
                <c:pt idx="141">
                  <c:v>3791</c:v>
                </c:pt>
                <c:pt idx="142">
                  <c:v>3958</c:v>
                </c:pt>
                <c:pt idx="143">
                  <c:v>3979.5</c:v>
                </c:pt>
                <c:pt idx="144">
                  <c:v>4142</c:v>
                </c:pt>
                <c:pt idx="145">
                  <c:v>4161</c:v>
                </c:pt>
                <c:pt idx="146">
                  <c:v>4268.5</c:v>
                </c:pt>
                <c:pt idx="147">
                  <c:v>4288</c:v>
                </c:pt>
                <c:pt idx="148">
                  <c:v>4293.5</c:v>
                </c:pt>
                <c:pt idx="149">
                  <c:v>4319</c:v>
                </c:pt>
                <c:pt idx="150">
                  <c:v>4416.5</c:v>
                </c:pt>
                <c:pt idx="151">
                  <c:v>4604</c:v>
                </c:pt>
                <c:pt idx="152">
                  <c:v>4604</c:v>
                </c:pt>
                <c:pt idx="153">
                  <c:v>4604</c:v>
                </c:pt>
                <c:pt idx="154">
                  <c:v>4970</c:v>
                </c:pt>
                <c:pt idx="155">
                  <c:v>4970</c:v>
                </c:pt>
                <c:pt idx="156">
                  <c:v>5306</c:v>
                </c:pt>
                <c:pt idx="157">
                  <c:v>5311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601-4F7A-9423-962532B4ADA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-10467</c:v>
                </c:pt>
                <c:pt idx="1">
                  <c:v>-8800</c:v>
                </c:pt>
                <c:pt idx="2">
                  <c:v>-8717</c:v>
                </c:pt>
                <c:pt idx="3">
                  <c:v>-8642</c:v>
                </c:pt>
                <c:pt idx="4">
                  <c:v>-8637</c:v>
                </c:pt>
                <c:pt idx="5">
                  <c:v>-8301.5</c:v>
                </c:pt>
                <c:pt idx="6">
                  <c:v>-8291.5</c:v>
                </c:pt>
                <c:pt idx="7">
                  <c:v>-8198.5</c:v>
                </c:pt>
                <c:pt idx="8">
                  <c:v>-8153.5</c:v>
                </c:pt>
                <c:pt idx="9">
                  <c:v>-8143.5</c:v>
                </c:pt>
                <c:pt idx="10">
                  <c:v>-7843</c:v>
                </c:pt>
                <c:pt idx="11">
                  <c:v>-7833</c:v>
                </c:pt>
                <c:pt idx="12">
                  <c:v>-7808</c:v>
                </c:pt>
                <c:pt idx="13">
                  <c:v>-7803</c:v>
                </c:pt>
                <c:pt idx="14">
                  <c:v>-7497</c:v>
                </c:pt>
                <c:pt idx="15">
                  <c:v>-7492</c:v>
                </c:pt>
                <c:pt idx="16">
                  <c:v>-7487.5</c:v>
                </c:pt>
                <c:pt idx="17">
                  <c:v>-7482</c:v>
                </c:pt>
                <c:pt idx="18">
                  <c:v>-7471.5</c:v>
                </c:pt>
                <c:pt idx="19">
                  <c:v>-7457</c:v>
                </c:pt>
                <c:pt idx="20">
                  <c:v>-7456.5</c:v>
                </c:pt>
                <c:pt idx="21">
                  <c:v>-7452</c:v>
                </c:pt>
                <c:pt idx="22">
                  <c:v>-7447</c:v>
                </c:pt>
                <c:pt idx="23">
                  <c:v>-7437</c:v>
                </c:pt>
                <c:pt idx="24">
                  <c:v>-7384</c:v>
                </c:pt>
                <c:pt idx="25">
                  <c:v>-7350</c:v>
                </c:pt>
                <c:pt idx="26">
                  <c:v>-7349.5</c:v>
                </c:pt>
                <c:pt idx="27">
                  <c:v>-7319</c:v>
                </c:pt>
                <c:pt idx="28">
                  <c:v>-7309.5</c:v>
                </c:pt>
                <c:pt idx="29">
                  <c:v>-7309</c:v>
                </c:pt>
                <c:pt idx="30">
                  <c:v>-7308.5</c:v>
                </c:pt>
                <c:pt idx="31">
                  <c:v>-7304</c:v>
                </c:pt>
                <c:pt idx="32">
                  <c:v>-7298.5</c:v>
                </c:pt>
                <c:pt idx="33">
                  <c:v>-7284.5</c:v>
                </c:pt>
                <c:pt idx="34">
                  <c:v>-7284</c:v>
                </c:pt>
                <c:pt idx="35">
                  <c:v>-7279.5</c:v>
                </c:pt>
                <c:pt idx="36">
                  <c:v>-7279</c:v>
                </c:pt>
                <c:pt idx="37">
                  <c:v>-7269.5</c:v>
                </c:pt>
                <c:pt idx="38">
                  <c:v>-7269</c:v>
                </c:pt>
                <c:pt idx="39">
                  <c:v>-4857</c:v>
                </c:pt>
                <c:pt idx="40">
                  <c:v>-4856.5</c:v>
                </c:pt>
                <c:pt idx="41">
                  <c:v>-4836</c:v>
                </c:pt>
                <c:pt idx="42">
                  <c:v>-4821.5</c:v>
                </c:pt>
                <c:pt idx="43">
                  <c:v>-4821</c:v>
                </c:pt>
                <c:pt idx="44">
                  <c:v>-4817</c:v>
                </c:pt>
                <c:pt idx="45">
                  <c:v>-4707.5</c:v>
                </c:pt>
                <c:pt idx="46">
                  <c:v>-4534.5</c:v>
                </c:pt>
                <c:pt idx="47">
                  <c:v>-3342</c:v>
                </c:pt>
                <c:pt idx="48">
                  <c:v>-3341.5</c:v>
                </c:pt>
                <c:pt idx="49">
                  <c:v>-3153.5</c:v>
                </c:pt>
                <c:pt idx="50">
                  <c:v>-2981</c:v>
                </c:pt>
                <c:pt idx="51">
                  <c:v>-2843</c:v>
                </c:pt>
                <c:pt idx="52">
                  <c:v>-2014</c:v>
                </c:pt>
                <c:pt idx="53">
                  <c:v>-2008.5</c:v>
                </c:pt>
                <c:pt idx="54">
                  <c:v>-1983.5</c:v>
                </c:pt>
                <c:pt idx="55">
                  <c:v>-1876</c:v>
                </c:pt>
                <c:pt idx="56">
                  <c:v>-1831</c:v>
                </c:pt>
                <c:pt idx="57">
                  <c:v>-1505.5</c:v>
                </c:pt>
                <c:pt idx="58">
                  <c:v>-1505.5</c:v>
                </c:pt>
                <c:pt idx="59">
                  <c:v>-1505.5</c:v>
                </c:pt>
                <c:pt idx="60">
                  <c:v>-1500</c:v>
                </c:pt>
                <c:pt idx="61">
                  <c:v>-1500</c:v>
                </c:pt>
                <c:pt idx="62">
                  <c:v>-1499.5</c:v>
                </c:pt>
                <c:pt idx="63">
                  <c:v>-1490</c:v>
                </c:pt>
                <c:pt idx="64">
                  <c:v>-1312</c:v>
                </c:pt>
                <c:pt idx="65">
                  <c:v>-1183</c:v>
                </c:pt>
                <c:pt idx="66">
                  <c:v>-1160</c:v>
                </c:pt>
                <c:pt idx="67">
                  <c:v>-1020</c:v>
                </c:pt>
                <c:pt idx="68">
                  <c:v>-1002</c:v>
                </c:pt>
                <c:pt idx="69">
                  <c:v>-1000</c:v>
                </c:pt>
                <c:pt idx="70">
                  <c:v>-854</c:v>
                </c:pt>
                <c:pt idx="71">
                  <c:v>-843.5</c:v>
                </c:pt>
                <c:pt idx="72">
                  <c:v>-842</c:v>
                </c:pt>
                <c:pt idx="73">
                  <c:v>-709.5</c:v>
                </c:pt>
                <c:pt idx="74">
                  <c:v>-681</c:v>
                </c:pt>
                <c:pt idx="75">
                  <c:v>-681</c:v>
                </c:pt>
                <c:pt idx="76">
                  <c:v>-681</c:v>
                </c:pt>
                <c:pt idx="77">
                  <c:v>-655.5</c:v>
                </c:pt>
                <c:pt idx="78">
                  <c:v>-320.5</c:v>
                </c:pt>
                <c:pt idx="79">
                  <c:v>-180.5</c:v>
                </c:pt>
                <c:pt idx="80">
                  <c:v>-178</c:v>
                </c:pt>
                <c:pt idx="81">
                  <c:v>-178</c:v>
                </c:pt>
                <c:pt idx="82">
                  <c:v>-137.5</c:v>
                </c:pt>
                <c:pt idx="83">
                  <c:v>-43</c:v>
                </c:pt>
                <c:pt idx="84">
                  <c:v>-35</c:v>
                </c:pt>
                <c:pt idx="85">
                  <c:v>0</c:v>
                </c:pt>
                <c:pt idx="86">
                  <c:v>0</c:v>
                </c:pt>
                <c:pt idx="87">
                  <c:v>5</c:v>
                </c:pt>
                <c:pt idx="88">
                  <c:v>5</c:v>
                </c:pt>
                <c:pt idx="89">
                  <c:v>20</c:v>
                </c:pt>
                <c:pt idx="90">
                  <c:v>152</c:v>
                </c:pt>
                <c:pt idx="91">
                  <c:v>152.5</c:v>
                </c:pt>
                <c:pt idx="92">
                  <c:v>302.5</c:v>
                </c:pt>
                <c:pt idx="93">
                  <c:v>331</c:v>
                </c:pt>
                <c:pt idx="94">
                  <c:v>331</c:v>
                </c:pt>
                <c:pt idx="95">
                  <c:v>473.5</c:v>
                </c:pt>
                <c:pt idx="96">
                  <c:v>474</c:v>
                </c:pt>
                <c:pt idx="97">
                  <c:v>478.5</c:v>
                </c:pt>
                <c:pt idx="98">
                  <c:v>479</c:v>
                </c:pt>
                <c:pt idx="99">
                  <c:v>485.5</c:v>
                </c:pt>
                <c:pt idx="100">
                  <c:v>490.5</c:v>
                </c:pt>
                <c:pt idx="101">
                  <c:v>626.5</c:v>
                </c:pt>
                <c:pt idx="102">
                  <c:v>638.5</c:v>
                </c:pt>
                <c:pt idx="103">
                  <c:v>643</c:v>
                </c:pt>
                <c:pt idx="104">
                  <c:v>648.5</c:v>
                </c:pt>
                <c:pt idx="105">
                  <c:v>666.5</c:v>
                </c:pt>
                <c:pt idx="106">
                  <c:v>666.5</c:v>
                </c:pt>
                <c:pt idx="107">
                  <c:v>676.5</c:v>
                </c:pt>
                <c:pt idx="108">
                  <c:v>686.5</c:v>
                </c:pt>
                <c:pt idx="109">
                  <c:v>971.5</c:v>
                </c:pt>
                <c:pt idx="110">
                  <c:v>972</c:v>
                </c:pt>
                <c:pt idx="111">
                  <c:v>1126</c:v>
                </c:pt>
                <c:pt idx="112">
                  <c:v>1126</c:v>
                </c:pt>
                <c:pt idx="113">
                  <c:v>1185</c:v>
                </c:pt>
                <c:pt idx="114">
                  <c:v>1211.5</c:v>
                </c:pt>
                <c:pt idx="115">
                  <c:v>1245</c:v>
                </c:pt>
                <c:pt idx="116">
                  <c:v>1284</c:v>
                </c:pt>
                <c:pt idx="117">
                  <c:v>1284</c:v>
                </c:pt>
                <c:pt idx="118">
                  <c:v>1303</c:v>
                </c:pt>
                <c:pt idx="119">
                  <c:v>1490.5</c:v>
                </c:pt>
                <c:pt idx="120">
                  <c:v>1490.5</c:v>
                </c:pt>
                <c:pt idx="121">
                  <c:v>1658</c:v>
                </c:pt>
                <c:pt idx="122">
                  <c:v>1658</c:v>
                </c:pt>
                <c:pt idx="123">
                  <c:v>1668.5</c:v>
                </c:pt>
                <c:pt idx="124">
                  <c:v>2004.5</c:v>
                </c:pt>
                <c:pt idx="125">
                  <c:v>2142</c:v>
                </c:pt>
                <c:pt idx="126">
                  <c:v>2145</c:v>
                </c:pt>
                <c:pt idx="127">
                  <c:v>2151.5</c:v>
                </c:pt>
                <c:pt idx="128">
                  <c:v>2154</c:v>
                </c:pt>
                <c:pt idx="129">
                  <c:v>2154.5</c:v>
                </c:pt>
                <c:pt idx="130">
                  <c:v>2474.5</c:v>
                </c:pt>
                <c:pt idx="131">
                  <c:v>2476.5</c:v>
                </c:pt>
                <c:pt idx="132">
                  <c:v>2996</c:v>
                </c:pt>
                <c:pt idx="133">
                  <c:v>3144</c:v>
                </c:pt>
                <c:pt idx="134">
                  <c:v>3159</c:v>
                </c:pt>
                <c:pt idx="135">
                  <c:v>3449.5</c:v>
                </c:pt>
                <c:pt idx="136">
                  <c:v>3469.5</c:v>
                </c:pt>
                <c:pt idx="137">
                  <c:v>3479.5</c:v>
                </c:pt>
                <c:pt idx="138">
                  <c:v>3634</c:v>
                </c:pt>
                <c:pt idx="139">
                  <c:v>3652.5</c:v>
                </c:pt>
                <c:pt idx="140">
                  <c:v>3678.5</c:v>
                </c:pt>
                <c:pt idx="141">
                  <c:v>3791</c:v>
                </c:pt>
                <c:pt idx="142">
                  <c:v>3958</c:v>
                </c:pt>
                <c:pt idx="143">
                  <c:v>3979.5</c:v>
                </c:pt>
                <c:pt idx="144">
                  <c:v>4142</c:v>
                </c:pt>
                <c:pt idx="145">
                  <c:v>4161</c:v>
                </c:pt>
                <c:pt idx="146">
                  <c:v>4268.5</c:v>
                </c:pt>
                <c:pt idx="147">
                  <c:v>4288</c:v>
                </c:pt>
                <c:pt idx="148">
                  <c:v>4293.5</c:v>
                </c:pt>
                <c:pt idx="149">
                  <c:v>4319</c:v>
                </c:pt>
                <c:pt idx="150">
                  <c:v>4416.5</c:v>
                </c:pt>
                <c:pt idx="151">
                  <c:v>4604</c:v>
                </c:pt>
                <c:pt idx="152">
                  <c:v>4604</c:v>
                </c:pt>
                <c:pt idx="153">
                  <c:v>4604</c:v>
                </c:pt>
                <c:pt idx="154">
                  <c:v>4970</c:v>
                </c:pt>
                <c:pt idx="155">
                  <c:v>4970</c:v>
                </c:pt>
                <c:pt idx="156">
                  <c:v>5306</c:v>
                </c:pt>
                <c:pt idx="157">
                  <c:v>5311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-5.932515061335521E-3</c:v>
                </c:pt>
                <c:pt idx="1">
                  <c:v>-5.2371249941883264E-3</c:v>
                </c:pt>
                <c:pt idx="2">
                  <c:v>-5.2025014935445247E-3</c:v>
                </c:pt>
                <c:pt idx="3">
                  <c:v>-5.1712151977820536E-3</c:v>
                </c:pt>
                <c:pt idx="4">
                  <c:v>-5.1691294447312221E-3</c:v>
                </c:pt>
                <c:pt idx="5">
                  <c:v>-5.0291754150204341E-3</c:v>
                </c:pt>
                <c:pt idx="6">
                  <c:v>-5.0250039089187711E-3</c:v>
                </c:pt>
                <c:pt idx="7">
                  <c:v>-4.9862089021733063E-3</c:v>
                </c:pt>
                <c:pt idx="8">
                  <c:v>-4.9674371247158244E-3</c:v>
                </c:pt>
                <c:pt idx="9">
                  <c:v>-4.9632656186141613E-3</c:v>
                </c:pt>
                <c:pt idx="10">
                  <c:v>-4.8379118602591932E-3</c:v>
                </c:pt>
                <c:pt idx="11">
                  <c:v>-4.8337403541575301E-3</c:v>
                </c:pt>
                <c:pt idx="12">
                  <c:v>-4.8233115889033734E-3</c:v>
                </c:pt>
                <c:pt idx="13">
                  <c:v>-4.8212258358525419E-3</c:v>
                </c:pt>
                <c:pt idx="14">
                  <c:v>-4.6935777491416593E-3</c:v>
                </c:pt>
                <c:pt idx="15">
                  <c:v>-4.6914919960908278E-3</c:v>
                </c:pt>
                <c:pt idx="16">
                  <c:v>-4.6896148183450791E-3</c:v>
                </c:pt>
                <c:pt idx="17">
                  <c:v>-4.6873204899891647E-3</c:v>
                </c:pt>
                <c:pt idx="18">
                  <c:v>-4.6829404085824188E-3</c:v>
                </c:pt>
                <c:pt idx="19">
                  <c:v>-4.676891724735008E-3</c:v>
                </c:pt>
                <c:pt idx="20">
                  <c:v>-4.6766831494299242E-3</c:v>
                </c:pt>
                <c:pt idx="21">
                  <c:v>-4.6748059716841765E-3</c:v>
                </c:pt>
                <c:pt idx="22">
                  <c:v>-4.6727202186333449E-3</c:v>
                </c:pt>
                <c:pt idx="23">
                  <c:v>-4.6685487125316819E-3</c:v>
                </c:pt>
                <c:pt idx="24">
                  <c:v>-4.6464397301928693E-3</c:v>
                </c:pt>
                <c:pt idx="25">
                  <c:v>-4.6322566094472153E-3</c:v>
                </c:pt>
                <c:pt idx="26">
                  <c:v>-4.6320480341421324E-3</c:v>
                </c:pt>
                <c:pt idx="27">
                  <c:v>-4.6193249405320604E-3</c:v>
                </c:pt>
                <c:pt idx="28">
                  <c:v>-4.6153620097354811E-3</c:v>
                </c:pt>
                <c:pt idx="29">
                  <c:v>-4.6151534344303973E-3</c:v>
                </c:pt>
                <c:pt idx="30">
                  <c:v>-4.6149448591253145E-3</c:v>
                </c:pt>
                <c:pt idx="31">
                  <c:v>-4.6130676813795667E-3</c:v>
                </c:pt>
                <c:pt idx="32">
                  <c:v>-4.6107733530236514E-3</c:v>
                </c:pt>
                <c:pt idx="33">
                  <c:v>-4.6049332444813235E-3</c:v>
                </c:pt>
                <c:pt idx="34">
                  <c:v>-4.6047246691762406E-3</c:v>
                </c:pt>
                <c:pt idx="35">
                  <c:v>-4.602847491430492E-3</c:v>
                </c:pt>
                <c:pt idx="36">
                  <c:v>-4.6026389161254091E-3</c:v>
                </c:pt>
                <c:pt idx="37">
                  <c:v>-4.5986759853288298E-3</c:v>
                </c:pt>
                <c:pt idx="38">
                  <c:v>-4.598467410023746E-3</c:v>
                </c:pt>
                <c:pt idx="39">
                  <c:v>-3.5923001383026711E-3</c:v>
                </c:pt>
                <c:pt idx="40">
                  <c:v>-3.5920915629975882E-3</c:v>
                </c:pt>
                <c:pt idx="41">
                  <c:v>-3.5835399754891792E-3</c:v>
                </c:pt>
                <c:pt idx="42">
                  <c:v>-3.5774912916417675E-3</c:v>
                </c:pt>
                <c:pt idx="43">
                  <c:v>-3.5772827163366846E-3</c:v>
                </c:pt>
                <c:pt idx="44">
                  <c:v>-3.5756141138960197E-3</c:v>
                </c:pt>
                <c:pt idx="45">
                  <c:v>-3.5299361220828118E-3</c:v>
                </c:pt>
                <c:pt idx="46">
                  <c:v>-3.4577690665240444E-3</c:v>
                </c:pt>
                <c:pt idx="47">
                  <c:v>-2.9603169639007519E-3</c:v>
                </c:pt>
                <c:pt idx="48">
                  <c:v>-2.9601083885956686E-3</c:v>
                </c:pt>
                <c:pt idx="49">
                  <c:v>-2.8816840738844071E-3</c:v>
                </c:pt>
                <c:pt idx="50">
                  <c:v>-2.8097255936307235E-3</c:v>
                </c:pt>
                <c:pt idx="51">
                  <c:v>-2.7521588094277763E-3</c:v>
                </c:pt>
                <c:pt idx="52">
                  <c:v>-2.4063409535999272E-3</c:v>
                </c:pt>
                <c:pt idx="53">
                  <c:v>-2.4040466252440128E-3</c:v>
                </c:pt>
                <c:pt idx="54">
                  <c:v>-2.3936178599898556E-3</c:v>
                </c:pt>
                <c:pt idx="55">
                  <c:v>-2.3487741693969805E-3</c:v>
                </c:pt>
                <c:pt idx="56">
                  <c:v>-2.3300023919394976E-3</c:v>
                </c:pt>
                <c:pt idx="57">
                  <c:v>-2.1942198683303723E-3</c:v>
                </c:pt>
                <c:pt idx="58">
                  <c:v>-2.1942198683303723E-3</c:v>
                </c:pt>
                <c:pt idx="59">
                  <c:v>-2.1942198683303723E-3</c:v>
                </c:pt>
                <c:pt idx="60">
                  <c:v>-2.1919255399744575E-3</c:v>
                </c:pt>
                <c:pt idx="61">
                  <c:v>-2.1919255399744575E-3</c:v>
                </c:pt>
                <c:pt idx="62">
                  <c:v>-2.1917169646693746E-3</c:v>
                </c:pt>
                <c:pt idx="63">
                  <c:v>-2.1877540338727948E-3</c:v>
                </c:pt>
                <c:pt idx="64">
                  <c:v>-2.1135012252631964E-3</c:v>
                </c:pt>
                <c:pt idx="65">
                  <c:v>-2.0596887965517461E-3</c:v>
                </c:pt>
                <c:pt idx="66">
                  <c:v>-2.0500943325179213E-3</c:v>
                </c:pt>
                <c:pt idx="67">
                  <c:v>-1.9916932470946417E-3</c:v>
                </c:pt>
                <c:pt idx="68">
                  <c:v>-1.9841845361116485E-3</c:v>
                </c:pt>
                <c:pt idx="69">
                  <c:v>-1.9833502348913161E-3</c:v>
                </c:pt>
                <c:pt idx="70">
                  <c:v>-1.9224462458070387E-3</c:v>
                </c:pt>
                <c:pt idx="71">
                  <c:v>-1.9180661644002926E-3</c:v>
                </c:pt>
                <c:pt idx="72">
                  <c:v>-1.9174404384850433E-3</c:v>
                </c:pt>
                <c:pt idx="73">
                  <c:v>-1.8621679826380107E-3</c:v>
                </c:pt>
                <c:pt idx="74">
                  <c:v>-1.8502791902482716E-3</c:v>
                </c:pt>
                <c:pt idx="75">
                  <c:v>-1.8502791902482716E-3</c:v>
                </c:pt>
                <c:pt idx="76">
                  <c:v>-1.8502791902482716E-3</c:v>
                </c:pt>
                <c:pt idx="77">
                  <c:v>-1.8396418496890313E-3</c:v>
                </c:pt>
                <c:pt idx="78">
                  <c:v>-1.6998963952833265E-3</c:v>
                </c:pt>
                <c:pt idx="79">
                  <c:v>-1.6414953098600469E-3</c:v>
                </c:pt>
                <c:pt idx="80">
                  <c:v>-1.6404524333346311E-3</c:v>
                </c:pt>
                <c:pt idx="81">
                  <c:v>-1.6404524333346311E-3</c:v>
                </c:pt>
                <c:pt idx="82">
                  <c:v>-1.6235578336228967E-3</c:v>
                </c:pt>
                <c:pt idx="83">
                  <c:v>-1.5841371009621828E-3</c:v>
                </c:pt>
                <c:pt idx="84">
                  <c:v>-1.5807998960808527E-3</c:v>
                </c:pt>
                <c:pt idx="85">
                  <c:v>-1.5661996247250327E-3</c:v>
                </c:pt>
                <c:pt idx="86">
                  <c:v>-1.5661996247250327E-3</c:v>
                </c:pt>
                <c:pt idx="87">
                  <c:v>-1.5641138716742011E-3</c:v>
                </c:pt>
                <c:pt idx="88">
                  <c:v>-1.5641138716742011E-3</c:v>
                </c:pt>
                <c:pt idx="89">
                  <c:v>-1.557856612521707E-3</c:v>
                </c:pt>
                <c:pt idx="90">
                  <c:v>-1.5027927319797576E-3</c:v>
                </c:pt>
                <c:pt idx="91">
                  <c:v>-1.5025841566746745E-3</c:v>
                </c:pt>
                <c:pt idx="92">
                  <c:v>-1.4400115651497319E-3</c:v>
                </c:pt>
                <c:pt idx="93">
                  <c:v>-1.4281227727599929E-3</c:v>
                </c:pt>
                <c:pt idx="94">
                  <c:v>-1.4281227727599929E-3</c:v>
                </c:pt>
                <c:pt idx="95">
                  <c:v>-1.3686788108112976E-3</c:v>
                </c:pt>
                <c:pt idx="96">
                  <c:v>-1.3684702355062145E-3</c:v>
                </c:pt>
                <c:pt idx="97">
                  <c:v>-1.366593057760466E-3</c:v>
                </c:pt>
                <c:pt idx="98">
                  <c:v>-1.3663844824553829E-3</c:v>
                </c:pt>
                <c:pt idx="99">
                  <c:v>-1.3636730034893021E-3</c:v>
                </c:pt>
                <c:pt idx="100">
                  <c:v>-1.3615872504384708E-3</c:v>
                </c:pt>
                <c:pt idx="101">
                  <c:v>-1.3048547674558561E-3</c:v>
                </c:pt>
                <c:pt idx="102">
                  <c:v>-1.2998489601338608E-3</c:v>
                </c:pt>
                <c:pt idx="103">
                  <c:v>-1.2979717823881124E-3</c:v>
                </c:pt>
                <c:pt idx="104">
                  <c:v>-1.295677454032198E-3</c:v>
                </c:pt>
                <c:pt idx="105">
                  <c:v>-1.2881687430492048E-3</c:v>
                </c:pt>
                <c:pt idx="106">
                  <c:v>-1.2881687430492048E-3</c:v>
                </c:pt>
                <c:pt idx="107">
                  <c:v>-1.2839972369475419E-3</c:v>
                </c:pt>
                <c:pt idx="108">
                  <c:v>-1.2798257308458791E-3</c:v>
                </c:pt>
                <c:pt idx="109">
                  <c:v>-1.1609378069484884E-3</c:v>
                </c:pt>
                <c:pt idx="110">
                  <c:v>-1.1607292316434053E-3</c:v>
                </c:pt>
                <c:pt idx="111">
                  <c:v>-1.0964880376777976E-3</c:v>
                </c:pt>
                <c:pt idx="112">
                  <c:v>-1.0964880376777976E-3</c:v>
                </c:pt>
                <c:pt idx="113">
                  <c:v>-1.0718761516779868E-3</c:v>
                </c:pt>
                <c:pt idx="114">
                  <c:v>-1.0608216605085803E-3</c:v>
                </c:pt>
                <c:pt idx="115">
                  <c:v>-1.0468471150680099E-3</c:v>
                </c:pt>
                <c:pt idx="116">
                  <c:v>-1.0305782412715248E-3</c:v>
                </c:pt>
                <c:pt idx="117">
                  <c:v>-1.0305782412715248E-3</c:v>
                </c:pt>
                <c:pt idx="118">
                  <c:v>-1.0226523796783653E-3</c:v>
                </c:pt>
                <c:pt idx="119">
                  <c:v>-9.4443664027218737E-4</c:v>
                </c:pt>
                <c:pt idx="120">
                  <c:v>-9.4443664027218737E-4</c:v>
                </c:pt>
                <c:pt idx="121">
                  <c:v>-8.7456391306933484E-4</c:v>
                </c:pt>
                <c:pt idx="122">
                  <c:v>-8.7456391306933484E-4</c:v>
                </c:pt>
                <c:pt idx="123">
                  <c:v>-8.7018383166258891E-4</c:v>
                </c:pt>
                <c:pt idx="124">
                  <c:v>-7.3002122664671764E-4</c:v>
                </c:pt>
                <c:pt idx="125">
                  <c:v>-6.726630177488537E-4</c:v>
                </c:pt>
                <c:pt idx="126">
                  <c:v>-6.7141156591835483E-4</c:v>
                </c:pt>
                <c:pt idx="127">
                  <c:v>-6.6870008695227399E-4</c:v>
                </c:pt>
                <c:pt idx="128">
                  <c:v>-6.6765721042685833E-4</c:v>
                </c:pt>
                <c:pt idx="129">
                  <c:v>-6.6744863512177522E-4</c:v>
                </c:pt>
                <c:pt idx="130">
                  <c:v>-5.3396043986856452E-4</c:v>
                </c:pt>
                <c:pt idx="131">
                  <c:v>-5.3312613864823187E-4</c:v>
                </c:pt>
                <c:pt idx="132">
                  <c:v>-3.1641639666684773E-4</c:v>
                </c:pt>
                <c:pt idx="133">
                  <c:v>-2.5467810636223775E-4</c:v>
                </c:pt>
                <c:pt idx="134">
                  <c:v>-2.4842084720974361E-4</c:v>
                </c:pt>
                <c:pt idx="135">
                  <c:v>-1.2723859495643829E-4</c:v>
                </c:pt>
                <c:pt idx="136">
                  <c:v>-1.1889558275311263E-4</c:v>
                </c:pt>
                <c:pt idx="137">
                  <c:v>-1.147240766514498E-4</c:v>
                </c:pt>
                <c:pt idx="138">
                  <c:v>-5.0274307380758975E-5</c:v>
                </c:pt>
                <c:pt idx="139">
                  <c:v>-4.2557021092682647E-5</c:v>
                </c:pt>
                <c:pt idx="140">
                  <c:v>-3.1711105228359251E-5</c:v>
                </c:pt>
                <c:pt idx="141">
                  <c:v>1.5218338415347614E-5</c:v>
                </c:pt>
                <c:pt idx="142">
                  <c:v>8.4882490313116813E-5</c:v>
                </c:pt>
                <c:pt idx="143">
                  <c:v>9.3851228431692012E-5</c:v>
                </c:pt>
                <c:pt idx="144">
                  <c:v>1.6163820258371302E-4</c:v>
                </c:pt>
                <c:pt idx="145">
                  <c:v>1.6956406417687245E-4</c:v>
                </c:pt>
                <c:pt idx="146">
                  <c:v>2.144077547697478E-4</c:v>
                </c:pt>
                <c:pt idx="147">
                  <c:v>2.2254219166799034E-4</c:v>
                </c:pt>
                <c:pt idx="148">
                  <c:v>2.2483652002390497E-4</c:v>
                </c:pt>
                <c:pt idx="149">
                  <c:v>2.3547386058314526E-4</c:v>
                </c:pt>
                <c:pt idx="150">
                  <c:v>2.7614604507435777E-4</c:v>
                </c:pt>
                <c:pt idx="151">
                  <c:v>3.5436178448053596E-4</c:v>
                </c:pt>
                <c:pt idx="152">
                  <c:v>3.5436178448053596E-4</c:v>
                </c:pt>
                <c:pt idx="153">
                  <c:v>3.5436178448053596E-4</c:v>
                </c:pt>
                <c:pt idx="154">
                  <c:v>5.0703890780139549E-4</c:v>
                </c:pt>
                <c:pt idx="155">
                  <c:v>5.0703890780139549E-4</c:v>
                </c:pt>
                <c:pt idx="156">
                  <c:v>6.4720151281726676E-4</c:v>
                </c:pt>
                <c:pt idx="157">
                  <c:v>6.4928726586809828E-4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601-4F7A-9423-962532B4ADA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-10467</c:v>
                </c:pt>
                <c:pt idx="1">
                  <c:v>-8800</c:v>
                </c:pt>
                <c:pt idx="2">
                  <c:v>-8717</c:v>
                </c:pt>
                <c:pt idx="3">
                  <c:v>-8642</c:v>
                </c:pt>
                <c:pt idx="4">
                  <c:v>-8637</c:v>
                </c:pt>
                <c:pt idx="5">
                  <c:v>-8301.5</c:v>
                </c:pt>
                <c:pt idx="6">
                  <c:v>-8291.5</c:v>
                </c:pt>
                <c:pt idx="7">
                  <c:v>-8198.5</c:v>
                </c:pt>
                <c:pt idx="8">
                  <c:v>-8153.5</c:v>
                </c:pt>
                <c:pt idx="9">
                  <c:v>-8143.5</c:v>
                </c:pt>
                <c:pt idx="10">
                  <c:v>-7843</c:v>
                </c:pt>
                <c:pt idx="11">
                  <c:v>-7833</c:v>
                </c:pt>
                <c:pt idx="12">
                  <c:v>-7808</c:v>
                </c:pt>
                <c:pt idx="13">
                  <c:v>-7803</c:v>
                </c:pt>
                <c:pt idx="14">
                  <c:v>-7497</c:v>
                </c:pt>
                <c:pt idx="15">
                  <c:v>-7492</c:v>
                </c:pt>
                <c:pt idx="16">
                  <c:v>-7487.5</c:v>
                </c:pt>
                <c:pt idx="17">
                  <c:v>-7482</c:v>
                </c:pt>
                <c:pt idx="18">
                  <c:v>-7471.5</c:v>
                </c:pt>
                <c:pt idx="19">
                  <c:v>-7457</c:v>
                </c:pt>
                <c:pt idx="20">
                  <c:v>-7456.5</c:v>
                </c:pt>
                <c:pt idx="21">
                  <c:v>-7452</c:v>
                </c:pt>
                <c:pt idx="22">
                  <c:v>-7447</c:v>
                </c:pt>
                <c:pt idx="23">
                  <c:v>-7437</c:v>
                </c:pt>
                <c:pt idx="24">
                  <c:v>-7384</c:v>
                </c:pt>
                <c:pt idx="25">
                  <c:v>-7350</c:v>
                </c:pt>
                <c:pt idx="26">
                  <c:v>-7349.5</c:v>
                </c:pt>
                <c:pt idx="27">
                  <c:v>-7319</c:v>
                </c:pt>
                <c:pt idx="28">
                  <c:v>-7309.5</c:v>
                </c:pt>
                <c:pt idx="29">
                  <c:v>-7309</c:v>
                </c:pt>
                <c:pt idx="30">
                  <c:v>-7308.5</c:v>
                </c:pt>
                <c:pt idx="31">
                  <c:v>-7304</c:v>
                </c:pt>
                <c:pt idx="32">
                  <c:v>-7298.5</c:v>
                </c:pt>
                <c:pt idx="33">
                  <c:v>-7284.5</c:v>
                </c:pt>
                <c:pt idx="34">
                  <c:v>-7284</c:v>
                </c:pt>
                <c:pt idx="35">
                  <c:v>-7279.5</c:v>
                </c:pt>
                <c:pt idx="36">
                  <c:v>-7279</c:v>
                </c:pt>
                <c:pt idx="37">
                  <c:v>-7269.5</c:v>
                </c:pt>
                <c:pt idx="38">
                  <c:v>-7269</c:v>
                </c:pt>
                <c:pt idx="39">
                  <c:v>-4857</c:v>
                </c:pt>
                <c:pt idx="40">
                  <c:v>-4856.5</c:v>
                </c:pt>
                <c:pt idx="41">
                  <c:v>-4836</c:v>
                </c:pt>
                <c:pt idx="42">
                  <c:v>-4821.5</c:v>
                </c:pt>
                <c:pt idx="43">
                  <c:v>-4821</c:v>
                </c:pt>
                <c:pt idx="44">
                  <c:v>-4817</c:v>
                </c:pt>
                <c:pt idx="45">
                  <c:v>-4707.5</c:v>
                </c:pt>
                <c:pt idx="46">
                  <c:v>-4534.5</c:v>
                </c:pt>
                <c:pt idx="47">
                  <c:v>-3342</c:v>
                </c:pt>
                <c:pt idx="48">
                  <c:v>-3341.5</c:v>
                </c:pt>
                <c:pt idx="49">
                  <c:v>-3153.5</c:v>
                </c:pt>
                <c:pt idx="50">
                  <c:v>-2981</c:v>
                </c:pt>
                <c:pt idx="51">
                  <c:v>-2843</c:v>
                </c:pt>
                <c:pt idx="52">
                  <c:v>-2014</c:v>
                </c:pt>
                <c:pt idx="53">
                  <c:v>-2008.5</c:v>
                </c:pt>
                <c:pt idx="54">
                  <c:v>-1983.5</c:v>
                </c:pt>
                <c:pt idx="55">
                  <c:v>-1876</c:v>
                </c:pt>
                <c:pt idx="56">
                  <c:v>-1831</c:v>
                </c:pt>
                <c:pt idx="57">
                  <c:v>-1505.5</c:v>
                </c:pt>
                <c:pt idx="58">
                  <c:v>-1505.5</c:v>
                </c:pt>
                <c:pt idx="59">
                  <c:v>-1505.5</c:v>
                </c:pt>
                <c:pt idx="60">
                  <c:v>-1500</c:v>
                </c:pt>
                <c:pt idx="61">
                  <c:v>-1500</c:v>
                </c:pt>
                <c:pt idx="62">
                  <c:v>-1499.5</c:v>
                </c:pt>
                <c:pt idx="63">
                  <c:v>-1490</c:v>
                </c:pt>
                <c:pt idx="64">
                  <c:v>-1312</c:v>
                </c:pt>
                <c:pt idx="65">
                  <c:v>-1183</c:v>
                </c:pt>
                <c:pt idx="66">
                  <c:v>-1160</c:v>
                </c:pt>
                <c:pt idx="67">
                  <c:v>-1020</c:v>
                </c:pt>
                <c:pt idx="68">
                  <c:v>-1002</c:v>
                </c:pt>
                <c:pt idx="69">
                  <c:v>-1000</c:v>
                </c:pt>
                <c:pt idx="70">
                  <c:v>-854</c:v>
                </c:pt>
                <c:pt idx="71">
                  <c:v>-843.5</c:v>
                </c:pt>
                <c:pt idx="72">
                  <c:v>-842</c:v>
                </c:pt>
                <c:pt idx="73">
                  <c:v>-709.5</c:v>
                </c:pt>
                <c:pt idx="74">
                  <c:v>-681</c:v>
                </c:pt>
                <c:pt idx="75">
                  <c:v>-681</c:v>
                </c:pt>
                <c:pt idx="76">
                  <c:v>-681</c:v>
                </c:pt>
                <c:pt idx="77">
                  <c:v>-655.5</c:v>
                </c:pt>
                <c:pt idx="78">
                  <c:v>-320.5</c:v>
                </c:pt>
                <c:pt idx="79">
                  <c:v>-180.5</c:v>
                </c:pt>
                <c:pt idx="80">
                  <c:v>-178</c:v>
                </c:pt>
                <c:pt idx="81">
                  <c:v>-178</c:v>
                </c:pt>
                <c:pt idx="82">
                  <c:v>-137.5</c:v>
                </c:pt>
                <c:pt idx="83">
                  <c:v>-43</c:v>
                </c:pt>
                <c:pt idx="84">
                  <c:v>-35</c:v>
                </c:pt>
                <c:pt idx="85">
                  <c:v>0</c:v>
                </c:pt>
                <c:pt idx="86">
                  <c:v>0</c:v>
                </c:pt>
                <c:pt idx="87">
                  <c:v>5</c:v>
                </c:pt>
                <c:pt idx="88">
                  <c:v>5</c:v>
                </c:pt>
                <c:pt idx="89">
                  <c:v>20</c:v>
                </c:pt>
                <c:pt idx="90">
                  <c:v>152</c:v>
                </c:pt>
                <c:pt idx="91">
                  <c:v>152.5</c:v>
                </c:pt>
                <c:pt idx="92">
                  <c:v>302.5</c:v>
                </c:pt>
                <c:pt idx="93">
                  <c:v>331</c:v>
                </c:pt>
                <c:pt idx="94">
                  <c:v>331</c:v>
                </c:pt>
                <c:pt idx="95">
                  <c:v>473.5</c:v>
                </c:pt>
                <c:pt idx="96">
                  <c:v>474</c:v>
                </c:pt>
                <c:pt idx="97">
                  <c:v>478.5</c:v>
                </c:pt>
                <c:pt idx="98">
                  <c:v>479</c:v>
                </c:pt>
                <c:pt idx="99">
                  <c:v>485.5</c:v>
                </c:pt>
                <c:pt idx="100">
                  <c:v>490.5</c:v>
                </c:pt>
                <c:pt idx="101">
                  <c:v>626.5</c:v>
                </c:pt>
                <c:pt idx="102">
                  <c:v>638.5</c:v>
                </c:pt>
                <c:pt idx="103">
                  <c:v>643</c:v>
                </c:pt>
                <c:pt idx="104">
                  <c:v>648.5</c:v>
                </c:pt>
                <c:pt idx="105">
                  <c:v>666.5</c:v>
                </c:pt>
                <c:pt idx="106">
                  <c:v>666.5</c:v>
                </c:pt>
                <c:pt idx="107">
                  <c:v>676.5</c:v>
                </c:pt>
                <c:pt idx="108">
                  <c:v>686.5</c:v>
                </c:pt>
                <c:pt idx="109">
                  <c:v>971.5</c:v>
                </c:pt>
                <c:pt idx="110">
                  <c:v>972</c:v>
                </c:pt>
                <c:pt idx="111">
                  <c:v>1126</c:v>
                </c:pt>
                <c:pt idx="112">
                  <c:v>1126</c:v>
                </c:pt>
                <c:pt idx="113">
                  <c:v>1185</c:v>
                </c:pt>
                <c:pt idx="114">
                  <c:v>1211.5</c:v>
                </c:pt>
                <c:pt idx="115">
                  <c:v>1245</c:v>
                </c:pt>
                <c:pt idx="116">
                  <c:v>1284</c:v>
                </c:pt>
                <c:pt idx="117">
                  <c:v>1284</c:v>
                </c:pt>
                <c:pt idx="118">
                  <c:v>1303</c:v>
                </c:pt>
                <c:pt idx="119">
                  <c:v>1490.5</c:v>
                </c:pt>
                <c:pt idx="120">
                  <c:v>1490.5</c:v>
                </c:pt>
                <c:pt idx="121">
                  <c:v>1658</c:v>
                </c:pt>
                <c:pt idx="122">
                  <c:v>1658</c:v>
                </c:pt>
                <c:pt idx="123">
                  <c:v>1668.5</c:v>
                </c:pt>
                <c:pt idx="124">
                  <c:v>2004.5</c:v>
                </c:pt>
                <c:pt idx="125">
                  <c:v>2142</c:v>
                </c:pt>
                <c:pt idx="126">
                  <c:v>2145</c:v>
                </c:pt>
                <c:pt idx="127">
                  <c:v>2151.5</c:v>
                </c:pt>
                <c:pt idx="128">
                  <c:v>2154</c:v>
                </c:pt>
                <c:pt idx="129">
                  <c:v>2154.5</c:v>
                </c:pt>
                <c:pt idx="130">
                  <c:v>2474.5</c:v>
                </c:pt>
                <c:pt idx="131">
                  <c:v>2476.5</c:v>
                </c:pt>
                <c:pt idx="132">
                  <c:v>2996</c:v>
                </c:pt>
                <c:pt idx="133">
                  <c:v>3144</c:v>
                </c:pt>
                <c:pt idx="134">
                  <c:v>3159</c:v>
                </c:pt>
                <c:pt idx="135">
                  <c:v>3449.5</c:v>
                </c:pt>
                <c:pt idx="136">
                  <c:v>3469.5</c:v>
                </c:pt>
                <c:pt idx="137">
                  <c:v>3479.5</c:v>
                </c:pt>
                <c:pt idx="138">
                  <c:v>3634</c:v>
                </c:pt>
                <c:pt idx="139">
                  <c:v>3652.5</c:v>
                </c:pt>
                <c:pt idx="140">
                  <c:v>3678.5</c:v>
                </c:pt>
                <c:pt idx="141">
                  <c:v>3791</c:v>
                </c:pt>
                <c:pt idx="142">
                  <c:v>3958</c:v>
                </c:pt>
                <c:pt idx="143">
                  <c:v>3979.5</c:v>
                </c:pt>
                <c:pt idx="144">
                  <c:v>4142</c:v>
                </c:pt>
                <c:pt idx="145">
                  <c:v>4161</c:v>
                </c:pt>
                <c:pt idx="146">
                  <c:v>4268.5</c:v>
                </c:pt>
                <c:pt idx="147">
                  <c:v>4288</c:v>
                </c:pt>
                <c:pt idx="148">
                  <c:v>4293.5</c:v>
                </c:pt>
                <c:pt idx="149">
                  <c:v>4319</c:v>
                </c:pt>
                <c:pt idx="150">
                  <c:v>4416.5</c:v>
                </c:pt>
                <c:pt idx="151">
                  <c:v>4604</c:v>
                </c:pt>
                <c:pt idx="152">
                  <c:v>4604</c:v>
                </c:pt>
                <c:pt idx="153">
                  <c:v>4604</c:v>
                </c:pt>
                <c:pt idx="154">
                  <c:v>4970</c:v>
                </c:pt>
                <c:pt idx="155">
                  <c:v>4970</c:v>
                </c:pt>
                <c:pt idx="156">
                  <c:v>5306</c:v>
                </c:pt>
                <c:pt idx="157">
                  <c:v>5311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14">
                  <c:v>9.3632160002016462E-2</c:v>
                </c:pt>
                <c:pt idx="115">
                  <c:v>-0.37495919999491889</c:v>
                </c:pt>
                <c:pt idx="125">
                  <c:v>-9.6474719997786451E-2</c:v>
                </c:pt>
                <c:pt idx="126">
                  <c:v>0.42833680000330787</c:v>
                </c:pt>
                <c:pt idx="129">
                  <c:v>0.39757328000268899</c:v>
                </c:pt>
                <c:pt idx="130">
                  <c:v>-0.45879792000050656</c:v>
                </c:pt>
                <c:pt idx="131">
                  <c:v>0.22800976000144146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601-4F7A-9423-962532B4A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3448520"/>
        <c:axId val="1"/>
      </c:scatterChart>
      <c:valAx>
        <c:axId val="333448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60574835552964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382716049382713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3448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90126697125822"/>
          <c:y val="0.9204921861831491"/>
          <c:w val="0.7422850847347785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0</xdr:rowOff>
    </xdr:from>
    <xdr:to>
      <xdr:col>16</xdr:col>
      <xdr:colOff>0</xdr:colOff>
      <xdr:row>18</xdr:row>
      <xdr:rowOff>19050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17DC9990-0CD6-E061-9CDE-9EE5B3C89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26</xdr:col>
      <xdr:colOff>0</xdr:colOff>
      <xdr:row>18</xdr:row>
      <xdr:rowOff>28575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BD884187-E6BC-846E-A86C-FED53164AA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3408" TargetMode="External"/><Relationship Id="rId13" Type="http://schemas.openxmlformats.org/officeDocument/2006/relationships/hyperlink" Target="http://www.konkoly.hu/cgi-bin/IBVS?5595" TargetMode="External"/><Relationship Id="rId18" Type="http://schemas.openxmlformats.org/officeDocument/2006/relationships/hyperlink" Target="http://var.astro.cz/oejv/issues/oejv0074.pdf" TargetMode="External"/><Relationship Id="rId26" Type="http://schemas.openxmlformats.org/officeDocument/2006/relationships/hyperlink" Target="http://var.astro.cz/oejv/issues/oejv0107.pdf" TargetMode="External"/><Relationship Id="rId3" Type="http://schemas.openxmlformats.org/officeDocument/2006/relationships/hyperlink" Target="http://www.konkoly.hu/cgi-bin/IBVS?456" TargetMode="External"/><Relationship Id="rId21" Type="http://schemas.openxmlformats.org/officeDocument/2006/relationships/hyperlink" Target="http://www.konkoly.hu/cgi-bin/IBVS?5801" TargetMode="External"/><Relationship Id="rId7" Type="http://schemas.openxmlformats.org/officeDocument/2006/relationships/hyperlink" Target="http://www.bav-astro.de/sfs/BAVM_link.php?BAVMnr=38" TargetMode="External"/><Relationship Id="rId12" Type="http://schemas.openxmlformats.org/officeDocument/2006/relationships/hyperlink" Target="http://www.bav-astro.de/sfs/BAVM_link.php?BAVMnr=157" TargetMode="External"/><Relationship Id="rId17" Type="http://schemas.openxmlformats.org/officeDocument/2006/relationships/hyperlink" Target="http://www.konkoly.hu/cgi-bin/IBVS?5745" TargetMode="External"/><Relationship Id="rId25" Type="http://schemas.openxmlformats.org/officeDocument/2006/relationships/hyperlink" Target="http://var.astro.cz/oejv/issues/oejv0107.pdf" TargetMode="External"/><Relationship Id="rId2" Type="http://schemas.openxmlformats.org/officeDocument/2006/relationships/hyperlink" Target="http://www.konkoly.hu/cgi-bin/IBVS?951" TargetMode="External"/><Relationship Id="rId16" Type="http://schemas.openxmlformats.org/officeDocument/2006/relationships/hyperlink" Target="http://www.konkoly.hu/cgi-bin/IBVS?5754" TargetMode="External"/><Relationship Id="rId20" Type="http://schemas.openxmlformats.org/officeDocument/2006/relationships/hyperlink" Target="http://www.konkoly.hu/cgi-bin/IBVS?5801" TargetMode="External"/><Relationship Id="rId1" Type="http://schemas.openxmlformats.org/officeDocument/2006/relationships/hyperlink" Target="http://www.konkoly.hu/cgi-bin/IBVS?456" TargetMode="External"/><Relationship Id="rId6" Type="http://schemas.openxmlformats.org/officeDocument/2006/relationships/hyperlink" Target="http://www.konkoly.hu/cgi-bin/IBVS?1053" TargetMode="External"/><Relationship Id="rId11" Type="http://schemas.openxmlformats.org/officeDocument/2006/relationships/hyperlink" Target="http://www.bav-astro.de/sfs/BAVM_link.php?BAVMnr=157" TargetMode="External"/><Relationship Id="rId24" Type="http://schemas.openxmlformats.org/officeDocument/2006/relationships/hyperlink" Target="http://var.astro.cz/oejv/issues/oejv0107.pdf" TargetMode="External"/><Relationship Id="rId5" Type="http://schemas.openxmlformats.org/officeDocument/2006/relationships/hyperlink" Target="http://www.konkoly.hu/cgi-bin/IBVS?937" TargetMode="External"/><Relationship Id="rId15" Type="http://schemas.openxmlformats.org/officeDocument/2006/relationships/hyperlink" Target="http://www.konkoly.hu/cgi-bin/IBVS?5595" TargetMode="External"/><Relationship Id="rId23" Type="http://schemas.openxmlformats.org/officeDocument/2006/relationships/hyperlink" Target="http://www.konkoly.hu/cgi-bin/IBVS?6007" TargetMode="External"/><Relationship Id="rId28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konkoly.hu/cgi-bin/IBVS?4380" TargetMode="External"/><Relationship Id="rId19" Type="http://schemas.openxmlformats.org/officeDocument/2006/relationships/hyperlink" Target="http://var.astro.cz/oejv/issues/oejv0074.pdf" TargetMode="External"/><Relationship Id="rId4" Type="http://schemas.openxmlformats.org/officeDocument/2006/relationships/hyperlink" Target="http://www.konkoly.hu/cgi-bin/IBVS?530" TargetMode="External"/><Relationship Id="rId9" Type="http://schemas.openxmlformats.org/officeDocument/2006/relationships/hyperlink" Target="http://www.konkoly.hu/cgi-bin/IBVS?3408" TargetMode="External"/><Relationship Id="rId14" Type="http://schemas.openxmlformats.org/officeDocument/2006/relationships/hyperlink" Target="http://www.bav-astro.de/sfs/BAVM_link.php?BAVMnr=171" TargetMode="External"/><Relationship Id="rId22" Type="http://schemas.openxmlformats.org/officeDocument/2006/relationships/hyperlink" Target="http://var.astro.cz/oejv/issues/oejv0074.pdf" TargetMode="External"/><Relationship Id="rId27" Type="http://schemas.openxmlformats.org/officeDocument/2006/relationships/hyperlink" Target="http://www.bav-astro.de/sfs/BAVM_link.php?BAVMnr=2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2560"/>
  <sheetViews>
    <sheetView tabSelected="1" workbookViewId="0">
      <pane xSplit="14" ySplit="22" topLeftCell="O157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82</v>
      </c>
    </row>
    <row r="2" spans="1:7" s="52" customFormat="1" ht="12.95" customHeight="1" x14ac:dyDescent="0.2">
      <c r="A2" s="52" t="s">
        <v>24</v>
      </c>
      <c r="B2" s="53" t="s">
        <v>52</v>
      </c>
    </row>
    <row r="3" spans="1:7" s="52" customFormat="1" ht="12.95" customHeight="1" thickBot="1" x14ac:dyDescent="0.25"/>
    <row r="4" spans="1:7" s="52" customFormat="1" ht="12.95" customHeight="1" thickTop="1" thickBot="1" x14ac:dyDescent="0.25">
      <c r="A4" s="54" t="s">
        <v>0</v>
      </c>
      <c r="C4" s="55">
        <v>44834.364999999998</v>
      </c>
      <c r="D4" s="56">
        <v>2.1965961599999999</v>
      </c>
    </row>
    <row r="5" spans="1:7" s="52" customFormat="1" ht="12.95" customHeight="1" thickTop="1" x14ac:dyDescent="0.2"/>
    <row r="6" spans="1:7" s="52" customFormat="1" ht="12.95" customHeight="1" x14ac:dyDescent="0.2">
      <c r="A6" s="54" t="s">
        <v>1</v>
      </c>
    </row>
    <row r="7" spans="1:7" s="52" customFormat="1" ht="12.95" customHeight="1" x14ac:dyDescent="0.2">
      <c r="A7" s="52" t="s">
        <v>2</v>
      </c>
      <c r="C7" s="52">
        <f>+C4</f>
        <v>44834.364999999998</v>
      </c>
    </row>
    <row r="8" spans="1:7" s="52" customFormat="1" ht="12.95" customHeight="1" x14ac:dyDescent="0.2">
      <c r="A8" s="52" t="s">
        <v>3</v>
      </c>
      <c r="C8" s="52">
        <f>+D4</f>
        <v>2.1965961599999999</v>
      </c>
    </row>
    <row r="9" spans="1:7" s="52" customFormat="1" ht="12.95" customHeight="1" x14ac:dyDescent="0.2">
      <c r="A9" s="57" t="s">
        <v>62</v>
      </c>
      <c r="C9" s="58">
        <v>-9.5</v>
      </c>
      <c r="D9" s="52" t="s">
        <v>63</v>
      </c>
    </row>
    <row r="10" spans="1:7" s="52" customFormat="1" ht="12.95" customHeight="1" thickBot="1" x14ac:dyDescent="0.25">
      <c r="C10" s="59" t="s">
        <v>20</v>
      </c>
      <c r="D10" s="59" t="s">
        <v>21</v>
      </c>
    </row>
    <row r="11" spans="1:7" s="52" customFormat="1" ht="12.95" customHeight="1" x14ac:dyDescent="0.2">
      <c r="A11" s="52" t="s">
        <v>16</v>
      </c>
      <c r="C11" s="60">
        <f ca="1">INTERCEPT(INDIRECT($G$11):G988,INDIRECT($F$11):F988)</f>
        <v>-1.5661996247250327E-3</v>
      </c>
      <c r="D11" s="61"/>
      <c r="F11" s="62" t="str">
        <f>"F"&amp;E19</f>
        <v>F21</v>
      </c>
      <c r="G11" s="60" t="str">
        <f>"G"&amp;E19</f>
        <v>G21</v>
      </c>
    </row>
    <row r="12" spans="1:7" s="52" customFormat="1" ht="12.95" customHeight="1" x14ac:dyDescent="0.2">
      <c r="A12" s="52" t="s">
        <v>17</v>
      </c>
      <c r="C12" s="60">
        <f ca="1">SLOPE(INDIRECT($G$11):G988,INDIRECT($F$11):F988)</f>
        <v>4.1715061016628336E-7</v>
      </c>
      <c r="D12" s="61"/>
    </row>
    <row r="13" spans="1:7" s="52" customFormat="1" ht="12.95" customHeight="1" x14ac:dyDescent="0.2">
      <c r="A13" s="52" t="s">
        <v>19</v>
      </c>
      <c r="C13" s="61" t="s">
        <v>14</v>
      </c>
      <c r="D13" s="63" t="s">
        <v>75</v>
      </c>
      <c r="E13" s="58">
        <v>1</v>
      </c>
    </row>
    <row r="14" spans="1:7" s="52" customFormat="1" ht="12.95" customHeight="1" x14ac:dyDescent="0.2">
      <c r="D14" s="63" t="s">
        <v>64</v>
      </c>
      <c r="E14" s="64">
        <f ca="1">NOW()+15018.5+$C$9/24</f>
        <v>60368.683981944443</v>
      </c>
    </row>
    <row r="15" spans="1:7" s="52" customFormat="1" ht="12.95" customHeight="1" x14ac:dyDescent="0.2">
      <c r="A15" s="65" t="s">
        <v>18</v>
      </c>
      <c r="C15" s="66">
        <f ca="1">(C7+C11)+(C8+C12)*INT(MAX(F21:F3529))</f>
        <v>56500.487855047264</v>
      </c>
      <c r="D15" s="63" t="s">
        <v>76</v>
      </c>
      <c r="E15" s="64">
        <f ca="1">ROUND(2*(E14-$C$7)/$C$8,0)/2+E13</f>
        <v>7073</v>
      </c>
    </row>
    <row r="16" spans="1:7" s="52" customFormat="1" ht="12.95" customHeight="1" x14ac:dyDescent="0.2">
      <c r="A16" s="54" t="s">
        <v>4</v>
      </c>
      <c r="C16" s="67">
        <f ca="1">+C8+C12</f>
        <v>2.19659657715061</v>
      </c>
      <c r="D16" s="63" t="s">
        <v>65</v>
      </c>
      <c r="E16" s="60">
        <f ca="1">ROUND(2*(E14-$C$15)/$C$16,0)/2+E13</f>
        <v>1762</v>
      </c>
    </row>
    <row r="17" spans="1:21" s="52" customFormat="1" ht="12.95" customHeight="1" thickBot="1" x14ac:dyDescent="0.25">
      <c r="A17" s="63" t="s">
        <v>61</v>
      </c>
      <c r="C17" s="52">
        <f>COUNT(C21:C2187)</f>
        <v>158</v>
      </c>
      <c r="D17" s="63" t="s">
        <v>66</v>
      </c>
      <c r="E17" s="68">
        <f ca="1">+$C$15+$C$16*E16-15018.5-$C$9/24</f>
        <v>45352.786857319974</v>
      </c>
    </row>
    <row r="18" spans="1:21" s="52" customFormat="1" ht="12.95" customHeight="1" thickTop="1" thickBot="1" x14ac:dyDescent="0.25">
      <c r="A18" s="54" t="s">
        <v>5</v>
      </c>
      <c r="C18" s="55">
        <f ca="1">+C15</f>
        <v>56500.487855047264</v>
      </c>
      <c r="D18" s="56">
        <f ca="1">+C16</f>
        <v>2.19659657715061</v>
      </c>
      <c r="E18" s="69" t="s">
        <v>67</v>
      </c>
    </row>
    <row r="19" spans="1:21" s="52" customFormat="1" ht="12.95" customHeight="1" thickTop="1" x14ac:dyDescent="0.2">
      <c r="A19" s="70" t="s">
        <v>70</v>
      </c>
      <c r="E19" s="71">
        <v>21</v>
      </c>
    </row>
    <row r="20" spans="1:21" s="52" customFormat="1" ht="12.95" customHeight="1" thickBot="1" x14ac:dyDescent="0.25">
      <c r="A20" s="59" t="s">
        <v>6</v>
      </c>
      <c r="B20" s="59" t="s">
        <v>7</v>
      </c>
      <c r="C20" s="59" t="s">
        <v>8</v>
      </c>
      <c r="D20" s="59" t="s">
        <v>13</v>
      </c>
      <c r="E20" s="59" t="s">
        <v>9</v>
      </c>
      <c r="F20" s="59" t="s">
        <v>10</v>
      </c>
      <c r="G20" s="59" t="s">
        <v>11</v>
      </c>
      <c r="H20" s="72" t="s">
        <v>90</v>
      </c>
      <c r="I20" s="72" t="s">
        <v>92</v>
      </c>
      <c r="J20" s="72" t="s">
        <v>87</v>
      </c>
      <c r="K20" s="72" t="s">
        <v>85</v>
      </c>
      <c r="L20" s="72" t="s">
        <v>25</v>
      </c>
      <c r="M20" s="72" t="s">
        <v>26</v>
      </c>
      <c r="N20" s="72" t="s">
        <v>27</v>
      </c>
      <c r="O20" s="72" t="s">
        <v>23</v>
      </c>
      <c r="P20" s="73" t="s">
        <v>22</v>
      </c>
      <c r="Q20" s="59" t="s">
        <v>15</v>
      </c>
      <c r="U20" s="74" t="s">
        <v>588</v>
      </c>
    </row>
    <row r="21" spans="1:21" s="52" customFormat="1" ht="12.95" customHeight="1" x14ac:dyDescent="0.2">
      <c r="A21" s="75" t="s">
        <v>101</v>
      </c>
      <c r="B21" s="76" t="s">
        <v>59</v>
      </c>
      <c r="C21" s="77">
        <v>21842.598000000002</v>
      </c>
      <c r="D21" s="78"/>
      <c r="E21" s="52">
        <f t="shared" ref="E21:E52" si="0">+(C21-C$7)/C$8</f>
        <v>-10466.997720691634</v>
      </c>
      <c r="F21" s="52">
        <f t="shared" ref="F21:F52" si="1">ROUND(2*E21,0)/2</f>
        <v>-10467</v>
      </c>
      <c r="G21" s="52">
        <f t="shared" ref="G21:G52" si="2">+C21-(C$7+F21*C$8)</f>
        <v>5.0067200027115177E-3</v>
      </c>
      <c r="H21" s="52">
        <f t="shared" ref="H21:H52" si="3">+G21</f>
        <v>5.0067200027115177E-3</v>
      </c>
      <c r="O21" s="52">
        <f t="shared" ref="O21:O52" ca="1" si="4">+C$11+C$12*$F21</f>
        <v>-5.932515061335521E-3</v>
      </c>
      <c r="Q21" s="79">
        <f t="shared" ref="Q21:Q52" si="5">+C21-15018.5</f>
        <v>6824.0980000000018</v>
      </c>
    </row>
    <row r="22" spans="1:21" s="52" customFormat="1" ht="12.95" customHeight="1" x14ac:dyDescent="0.2">
      <c r="A22" s="75" t="s">
        <v>107</v>
      </c>
      <c r="B22" s="76" t="s">
        <v>59</v>
      </c>
      <c r="C22" s="77">
        <v>25504.377</v>
      </c>
      <c r="D22" s="78"/>
      <c r="E22" s="52">
        <f t="shared" si="0"/>
        <v>-8799.9735008186472</v>
      </c>
      <c r="F22" s="52">
        <f t="shared" si="1"/>
        <v>-8800</v>
      </c>
      <c r="G22" s="52">
        <f t="shared" si="2"/>
        <v>5.8208000002196059E-2</v>
      </c>
      <c r="H22" s="52">
        <f t="shared" si="3"/>
        <v>5.8208000002196059E-2</v>
      </c>
      <c r="O22" s="52">
        <f t="shared" ca="1" si="4"/>
        <v>-5.2371249941883264E-3</v>
      </c>
      <c r="Q22" s="79">
        <f t="shared" si="5"/>
        <v>10485.877</v>
      </c>
    </row>
    <row r="23" spans="1:21" s="52" customFormat="1" ht="12.95" customHeight="1" x14ac:dyDescent="0.2">
      <c r="A23" s="75" t="s">
        <v>107</v>
      </c>
      <c r="B23" s="76" t="s">
        <v>59</v>
      </c>
      <c r="C23" s="77">
        <v>25686.587</v>
      </c>
      <c r="D23" s="78"/>
      <c r="E23" s="52">
        <f t="shared" si="0"/>
        <v>-8717.0224316517051</v>
      </c>
      <c r="F23" s="52">
        <f t="shared" si="1"/>
        <v>-8717</v>
      </c>
      <c r="G23" s="52">
        <f t="shared" si="2"/>
        <v>-4.9273279997578356E-2</v>
      </c>
      <c r="H23" s="52">
        <f t="shared" si="3"/>
        <v>-4.9273279997578356E-2</v>
      </c>
      <c r="O23" s="52">
        <f t="shared" ca="1" si="4"/>
        <v>-5.2025014935445247E-3</v>
      </c>
      <c r="Q23" s="79">
        <f t="shared" si="5"/>
        <v>10668.087</v>
      </c>
    </row>
    <row r="24" spans="1:21" s="52" customFormat="1" ht="12.95" customHeight="1" x14ac:dyDescent="0.2">
      <c r="A24" s="75" t="s">
        <v>107</v>
      </c>
      <c r="B24" s="76" t="s">
        <v>59</v>
      </c>
      <c r="C24" s="77">
        <v>25851.387999999999</v>
      </c>
      <c r="D24" s="78"/>
      <c r="E24" s="52">
        <f t="shared" si="0"/>
        <v>-8641.9968065500034</v>
      </c>
      <c r="F24" s="52">
        <f t="shared" si="1"/>
        <v>-8642</v>
      </c>
      <c r="G24" s="52">
        <f t="shared" si="2"/>
        <v>7.0147199985512998E-3</v>
      </c>
      <c r="H24" s="52">
        <f t="shared" si="3"/>
        <v>7.0147199985512998E-3</v>
      </c>
      <c r="O24" s="52">
        <f t="shared" ca="1" si="4"/>
        <v>-5.1712151977820536E-3</v>
      </c>
      <c r="Q24" s="79">
        <f t="shared" si="5"/>
        <v>10832.887999999999</v>
      </c>
    </row>
    <row r="25" spans="1:21" s="52" customFormat="1" ht="12.95" customHeight="1" x14ac:dyDescent="0.2">
      <c r="A25" s="75" t="s">
        <v>107</v>
      </c>
      <c r="B25" s="76" t="s">
        <v>59</v>
      </c>
      <c r="C25" s="77">
        <v>25862.39</v>
      </c>
      <c r="D25" s="78"/>
      <c r="E25" s="52">
        <f t="shared" si="0"/>
        <v>-8636.9881480626827</v>
      </c>
      <c r="F25" s="52">
        <f t="shared" si="1"/>
        <v>-8637</v>
      </c>
      <c r="G25" s="52">
        <f t="shared" si="2"/>
        <v>2.6033919999463251E-2</v>
      </c>
      <c r="H25" s="52">
        <f t="shared" si="3"/>
        <v>2.6033919999463251E-2</v>
      </c>
      <c r="O25" s="52">
        <f t="shared" ca="1" si="4"/>
        <v>-5.1691294447312221E-3</v>
      </c>
      <c r="Q25" s="79">
        <f t="shared" si="5"/>
        <v>10843.89</v>
      </c>
    </row>
    <row r="26" spans="1:21" s="52" customFormat="1" ht="12.95" customHeight="1" x14ac:dyDescent="0.2">
      <c r="A26" s="75" t="s">
        <v>107</v>
      </c>
      <c r="B26" s="76" t="s">
        <v>51</v>
      </c>
      <c r="C26" s="77">
        <v>26599.330999999998</v>
      </c>
      <c r="D26" s="80"/>
      <c r="E26" s="52">
        <f t="shared" si="0"/>
        <v>-8301.4958926268901</v>
      </c>
      <c r="F26" s="52">
        <f t="shared" si="1"/>
        <v>-8301.5</v>
      </c>
      <c r="G26" s="52">
        <f t="shared" si="2"/>
        <v>9.0222399994672742E-3</v>
      </c>
      <c r="H26" s="52">
        <f t="shared" si="3"/>
        <v>9.0222399994672742E-3</v>
      </c>
      <c r="O26" s="52">
        <f t="shared" ca="1" si="4"/>
        <v>-5.0291754150204341E-3</v>
      </c>
      <c r="Q26" s="79">
        <f t="shared" si="5"/>
        <v>11580.830999999998</v>
      </c>
    </row>
    <row r="27" spans="1:21" s="52" customFormat="1" ht="12.95" customHeight="1" x14ac:dyDescent="0.2">
      <c r="A27" s="75" t="s">
        <v>107</v>
      </c>
      <c r="B27" s="76" t="s">
        <v>51</v>
      </c>
      <c r="C27" s="77">
        <v>26621.263999999999</v>
      </c>
      <c r="D27" s="80"/>
      <c r="E27" s="52">
        <f t="shared" si="0"/>
        <v>-8291.5108983892605</v>
      </c>
      <c r="F27" s="52">
        <f t="shared" si="1"/>
        <v>-8291.5</v>
      </c>
      <c r="G27" s="52">
        <f t="shared" si="2"/>
        <v>-2.3939359998621512E-2</v>
      </c>
      <c r="H27" s="52">
        <f t="shared" si="3"/>
        <v>-2.3939359998621512E-2</v>
      </c>
      <c r="O27" s="52">
        <f t="shared" ca="1" si="4"/>
        <v>-5.0250039089187711E-3</v>
      </c>
      <c r="Q27" s="79">
        <f t="shared" si="5"/>
        <v>11602.763999999999</v>
      </c>
    </row>
    <row r="28" spans="1:21" s="52" customFormat="1" ht="12.95" customHeight="1" x14ac:dyDescent="0.2">
      <c r="A28" s="75" t="s">
        <v>107</v>
      </c>
      <c r="B28" s="76" t="s">
        <v>51</v>
      </c>
      <c r="C28" s="77">
        <v>26825.498</v>
      </c>
      <c r="D28" s="80"/>
      <c r="E28" s="52">
        <f t="shared" si="0"/>
        <v>-8198.533407251336</v>
      </c>
      <c r="F28" s="52">
        <f t="shared" si="1"/>
        <v>-8198.5</v>
      </c>
      <c r="G28" s="52">
        <f t="shared" si="2"/>
        <v>-7.3382239999773446E-2</v>
      </c>
      <c r="H28" s="52">
        <f t="shared" si="3"/>
        <v>-7.3382239999773446E-2</v>
      </c>
      <c r="O28" s="52">
        <f t="shared" ca="1" si="4"/>
        <v>-4.9862089021733063E-3</v>
      </c>
      <c r="Q28" s="79">
        <f t="shared" si="5"/>
        <v>11806.998</v>
      </c>
    </row>
    <row r="29" spans="1:21" s="52" customFormat="1" ht="12.95" customHeight="1" x14ac:dyDescent="0.2">
      <c r="A29" s="75" t="s">
        <v>107</v>
      </c>
      <c r="B29" s="76" t="s">
        <v>51</v>
      </c>
      <c r="C29" s="77">
        <v>26924.419000000002</v>
      </c>
      <c r="D29" s="80"/>
      <c r="E29" s="52">
        <f t="shared" si="0"/>
        <v>-8153.4996400977034</v>
      </c>
      <c r="F29" s="52">
        <f t="shared" si="1"/>
        <v>-8153.5</v>
      </c>
      <c r="G29" s="52">
        <f t="shared" si="2"/>
        <v>7.9056000322452746E-4</v>
      </c>
      <c r="H29" s="52">
        <f t="shared" si="3"/>
        <v>7.9056000322452746E-4</v>
      </c>
      <c r="O29" s="52">
        <f t="shared" ca="1" si="4"/>
        <v>-4.9674371247158244E-3</v>
      </c>
      <c r="Q29" s="79">
        <f t="shared" si="5"/>
        <v>11905.919000000002</v>
      </c>
    </row>
    <row r="30" spans="1:21" s="52" customFormat="1" ht="12.95" customHeight="1" x14ac:dyDescent="0.2">
      <c r="A30" s="75" t="s">
        <v>107</v>
      </c>
      <c r="B30" s="76" t="s">
        <v>51</v>
      </c>
      <c r="C30" s="77">
        <v>26946.366999999998</v>
      </c>
      <c r="D30" s="80"/>
      <c r="E30" s="52">
        <f t="shared" si="0"/>
        <v>-8143.5078171128189</v>
      </c>
      <c r="F30" s="52">
        <f t="shared" si="1"/>
        <v>-8143.5</v>
      </c>
      <c r="G30" s="52">
        <f t="shared" si="2"/>
        <v>-1.7171039999084314E-2</v>
      </c>
      <c r="H30" s="52">
        <f t="shared" si="3"/>
        <v>-1.7171039999084314E-2</v>
      </c>
      <c r="O30" s="52">
        <f t="shared" ca="1" si="4"/>
        <v>-4.9632656186141613E-3</v>
      </c>
      <c r="Q30" s="79">
        <f t="shared" si="5"/>
        <v>11927.866999999998</v>
      </c>
    </row>
    <row r="31" spans="1:21" s="52" customFormat="1" ht="12.95" customHeight="1" x14ac:dyDescent="0.2">
      <c r="A31" s="75" t="s">
        <v>107</v>
      </c>
      <c r="B31" s="76" t="s">
        <v>59</v>
      </c>
      <c r="C31" s="77">
        <v>27606.475999999999</v>
      </c>
      <c r="D31" s="80"/>
      <c r="E31" s="52">
        <f t="shared" si="0"/>
        <v>-7842.9933156215657</v>
      </c>
      <c r="F31" s="52">
        <f t="shared" si="1"/>
        <v>-7843</v>
      </c>
      <c r="G31" s="52">
        <f t="shared" si="2"/>
        <v>1.4682879998872522E-2</v>
      </c>
      <c r="H31" s="52">
        <f t="shared" si="3"/>
        <v>1.4682879998872522E-2</v>
      </c>
      <c r="O31" s="52">
        <f t="shared" ca="1" si="4"/>
        <v>-4.8379118602591932E-3</v>
      </c>
      <c r="Q31" s="79">
        <f t="shared" si="5"/>
        <v>12587.975999999999</v>
      </c>
    </row>
    <row r="32" spans="1:21" s="52" customFormat="1" ht="12.95" customHeight="1" x14ac:dyDescent="0.2">
      <c r="A32" s="75" t="s">
        <v>107</v>
      </c>
      <c r="B32" s="76" t="s">
        <v>59</v>
      </c>
      <c r="C32" s="77">
        <v>27628.445</v>
      </c>
      <c r="D32" s="80"/>
      <c r="E32" s="52">
        <f t="shared" si="0"/>
        <v>-7832.9919323905215</v>
      </c>
      <c r="F32" s="52">
        <f t="shared" si="1"/>
        <v>-7833</v>
      </c>
      <c r="G32" s="52">
        <f t="shared" si="2"/>
        <v>1.7721280000841944E-2</v>
      </c>
      <c r="H32" s="52">
        <f t="shared" si="3"/>
        <v>1.7721280000841944E-2</v>
      </c>
      <c r="O32" s="52">
        <f t="shared" ca="1" si="4"/>
        <v>-4.8337403541575301E-3</v>
      </c>
      <c r="Q32" s="79">
        <f t="shared" si="5"/>
        <v>12609.945</v>
      </c>
    </row>
    <row r="33" spans="1:17" s="52" customFormat="1" ht="12.95" customHeight="1" x14ac:dyDescent="0.2">
      <c r="A33" s="75" t="s">
        <v>107</v>
      </c>
      <c r="B33" s="76" t="s">
        <v>59</v>
      </c>
      <c r="C33" s="77">
        <v>27683.347000000002</v>
      </c>
      <c r="D33" s="80"/>
      <c r="E33" s="52">
        <f t="shared" si="0"/>
        <v>-7807.9978069341596</v>
      </c>
      <c r="F33" s="52">
        <f t="shared" si="1"/>
        <v>-7808</v>
      </c>
      <c r="G33" s="52">
        <f t="shared" si="2"/>
        <v>4.8172800015890971E-3</v>
      </c>
      <c r="H33" s="52">
        <f t="shared" si="3"/>
        <v>4.8172800015890971E-3</v>
      </c>
      <c r="O33" s="52">
        <f t="shared" ca="1" si="4"/>
        <v>-4.8233115889033734E-3</v>
      </c>
      <c r="Q33" s="79">
        <f t="shared" si="5"/>
        <v>12664.847000000002</v>
      </c>
    </row>
    <row r="34" spans="1:17" s="52" customFormat="1" ht="12.95" customHeight="1" x14ac:dyDescent="0.2">
      <c r="A34" s="75" t="s">
        <v>107</v>
      </c>
      <c r="B34" s="76" t="s">
        <v>59</v>
      </c>
      <c r="C34" s="77">
        <v>27694.342000000001</v>
      </c>
      <c r="D34" s="80"/>
      <c r="E34" s="52">
        <f t="shared" si="0"/>
        <v>-7802.9923351955595</v>
      </c>
      <c r="F34" s="52">
        <f t="shared" si="1"/>
        <v>-7803</v>
      </c>
      <c r="G34" s="52">
        <f t="shared" si="2"/>
        <v>1.683648000107496E-2</v>
      </c>
      <c r="H34" s="52">
        <f t="shared" si="3"/>
        <v>1.683648000107496E-2</v>
      </c>
      <c r="O34" s="52">
        <f t="shared" ca="1" si="4"/>
        <v>-4.8212258358525419E-3</v>
      </c>
      <c r="Q34" s="79">
        <f t="shared" si="5"/>
        <v>12675.842000000001</v>
      </c>
    </row>
    <row r="35" spans="1:17" s="52" customFormat="1" ht="12.95" customHeight="1" x14ac:dyDescent="0.2">
      <c r="A35" s="75" t="s">
        <v>147</v>
      </c>
      <c r="B35" s="76" t="s">
        <v>59</v>
      </c>
      <c r="C35" s="77">
        <v>28366.489000000001</v>
      </c>
      <c r="D35" s="80"/>
      <c r="E35" s="52">
        <f t="shared" si="0"/>
        <v>-7496.9975364065085</v>
      </c>
      <c r="F35" s="52">
        <f t="shared" si="1"/>
        <v>-7497</v>
      </c>
      <c r="G35" s="52">
        <f t="shared" si="2"/>
        <v>5.4115200036903843E-3</v>
      </c>
      <c r="H35" s="52">
        <f t="shared" si="3"/>
        <v>5.4115200036903843E-3</v>
      </c>
      <c r="O35" s="52">
        <f t="shared" ca="1" si="4"/>
        <v>-4.6935777491416593E-3</v>
      </c>
      <c r="Q35" s="79">
        <f t="shared" si="5"/>
        <v>13347.989000000001</v>
      </c>
    </row>
    <row r="36" spans="1:17" s="52" customFormat="1" ht="12.95" customHeight="1" x14ac:dyDescent="0.2">
      <c r="A36" s="75" t="s">
        <v>147</v>
      </c>
      <c r="B36" s="76" t="s">
        <v>59</v>
      </c>
      <c r="C36" s="77">
        <v>28377.474999999999</v>
      </c>
      <c r="D36" s="80"/>
      <c r="E36" s="52">
        <f t="shared" si="0"/>
        <v>-7491.9961619162623</v>
      </c>
      <c r="F36" s="52">
        <f t="shared" si="1"/>
        <v>-7492</v>
      </c>
      <c r="G36" s="52">
        <f t="shared" si="2"/>
        <v>8.4307200013427064E-3</v>
      </c>
      <c r="H36" s="52">
        <f t="shared" si="3"/>
        <v>8.4307200013427064E-3</v>
      </c>
      <c r="O36" s="52">
        <f t="shared" ca="1" si="4"/>
        <v>-4.6914919960908278E-3</v>
      </c>
      <c r="Q36" s="79">
        <f t="shared" si="5"/>
        <v>13358.974999999999</v>
      </c>
    </row>
    <row r="37" spans="1:17" s="52" customFormat="1" ht="12.95" customHeight="1" x14ac:dyDescent="0.2">
      <c r="A37" s="75" t="s">
        <v>147</v>
      </c>
      <c r="B37" s="76" t="s">
        <v>51</v>
      </c>
      <c r="C37" s="77">
        <v>28387.32</v>
      </c>
      <c r="D37" s="80"/>
      <c r="E37" s="52">
        <f t="shared" si="0"/>
        <v>-7487.5142274672826</v>
      </c>
      <c r="F37" s="52">
        <f t="shared" si="1"/>
        <v>-7487.5</v>
      </c>
      <c r="G37" s="52">
        <f t="shared" si="2"/>
        <v>-3.1252000000677072E-2</v>
      </c>
      <c r="H37" s="52">
        <f t="shared" si="3"/>
        <v>-3.1252000000677072E-2</v>
      </c>
      <c r="O37" s="52">
        <f t="shared" ca="1" si="4"/>
        <v>-4.6896148183450791E-3</v>
      </c>
      <c r="Q37" s="79">
        <f t="shared" si="5"/>
        <v>13368.82</v>
      </c>
    </row>
    <row r="38" spans="1:17" x14ac:dyDescent="0.2">
      <c r="A38" s="49" t="s">
        <v>147</v>
      </c>
      <c r="B38" s="51" t="s">
        <v>59</v>
      </c>
      <c r="C38" s="50">
        <v>28399.432000000001</v>
      </c>
      <c r="D38" s="9"/>
      <c r="E38">
        <f t="shared" si="0"/>
        <v>-7482.0002416830221</v>
      </c>
      <c r="F38">
        <f t="shared" si="1"/>
        <v>-7482</v>
      </c>
      <c r="G38">
        <f t="shared" si="2"/>
        <v>-5.3087999913259409E-4</v>
      </c>
      <c r="H38">
        <f t="shared" si="3"/>
        <v>-5.3087999913259409E-4</v>
      </c>
      <c r="O38">
        <f t="shared" ca="1" si="4"/>
        <v>-4.6873204899891647E-3</v>
      </c>
      <c r="Q38" s="2">
        <f t="shared" si="5"/>
        <v>13380.932000000001</v>
      </c>
    </row>
    <row r="39" spans="1:17" x14ac:dyDescent="0.2">
      <c r="A39" s="49" t="s">
        <v>147</v>
      </c>
      <c r="B39" s="51" t="s">
        <v>51</v>
      </c>
      <c r="C39" s="50">
        <v>28422.487000000001</v>
      </c>
      <c r="D39" s="9"/>
      <c r="E39">
        <f t="shared" si="0"/>
        <v>-7471.5044571506478</v>
      </c>
      <c r="F39">
        <f t="shared" si="1"/>
        <v>-7471.5</v>
      </c>
      <c r="G39">
        <f t="shared" si="2"/>
        <v>-9.7905599977821112E-3</v>
      </c>
      <c r="H39">
        <f t="shared" si="3"/>
        <v>-9.7905599977821112E-3</v>
      </c>
      <c r="O39">
        <f t="shared" ca="1" si="4"/>
        <v>-4.6829404085824188E-3</v>
      </c>
      <c r="Q39" s="2">
        <f t="shared" si="5"/>
        <v>13403.987000000001</v>
      </c>
    </row>
    <row r="40" spans="1:17" x14ac:dyDescent="0.2">
      <c r="A40" s="49" t="s">
        <v>147</v>
      </c>
      <c r="B40" s="51" t="s">
        <v>59</v>
      </c>
      <c r="C40" s="50">
        <v>28454.36</v>
      </c>
      <c r="D40" s="9"/>
      <c r="E40">
        <f t="shared" si="0"/>
        <v>-7456.9942797314179</v>
      </c>
      <c r="F40">
        <f t="shared" si="1"/>
        <v>-7457</v>
      </c>
      <c r="G40">
        <f t="shared" si="2"/>
        <v>1.2565119999635499E-2</v>
      </c>
      <c r="H40">
        <f t="shared" si="3"/>
        <v>1.2565119999635499E-2</v>
      </c>
      <c r="O40">
        <f t="shared" ca="1" si="4"/>
        <v>-4.676891724735008E-3</v>
      </c>
      <c r="Q40" s="2">
        <f t="shared" si="5"/>
        <v>13435.86</v>
      </c>
    </row>
    <row r="41" spans="1:17" x14ac:dyDescent="0.2">
      <c r="A41" s="49" t="s">
        <v>147</v>
      </c>
      <c r="B41" s="51" t="s">
        <v>51</v>
      </c>
      <c r="C41" s="50">
        <v>28455.407999999999</v>
      </c>
      <c r="D41" s="9"/>
      <c r="E41">
        <f t="shared" si="0"/>
        <v>-7456.5171779231368</v>
      </c>
      <c r="F41">
        <f t="shared" si="1"/>
        <v>-7456.5</v>
      </c>
      <c r="G41">
        <f t="shared" si="2"/>
        <v>-3.7732959997811122E-2</v>
      </c>
      <c r="H41">
        <f t="shared" si="3"/>
        <v>-3.7732959997811122E-2</v>
      </c>
      <c r="O41">
        <f t="shared" ca="1" si="4"/>
        <v>-4.6766831494299242E-3</v>
      </c>
      <c r="Q41" s="2">
        <f t="shared" si="5"/>
        <v>13436.907999999999</v>
      </c>
    </row>
    <row r="42" spans="1:17" x14ac:dyDescent="0.2">
      <c r="A42" s="49" t="s">
        <v>147</v>
      </c>
      <c r="B42" s="51" t="s">
        <v>59</v>
      </c>
      <c r="C42" s="50">
        <v>28465.311000000002</v>
      </c>
      <c r="D42" s="9"/>
      <c r="E42">
        <f t="shared" si="0"/>
        <v>-7452.008838984767</v>
      </c>
      <c r="F42">
        <f t="shared" si="1"/>
        <v>-7452</v>
      </c>
      <c r="G42">
        <f t="shared" si="2"/>
        <v>-1.9415679998928681E-2</v>
      </c>
      <c r="H42">
        <f t="shared" si="3"/>
        <v>-1.9415679998928681E-2</v>
      </c>
      <c r="O42">
        <f t="shared" ca="1" si="4"/>
        <v>-4.6748059716841765E-3</v>
      </c>
      <c r="Q42" s="2">
        <f t="shared" si="5"/>
        <v>13446.811000000002</v>
      </c>
    </row>
    <row r="43" spans="1:17" x14ac:dyDescent="0.2">
      <c r="A43" s="49" t="s">
        <v>147</v>
      </c>
      <c r="B43" s="51" t="s">
        <v>59</v>
      </c>
      <c r="C43" s="50">
        <v>28476.34</v>
      </c>
      <c r="D43" s="9"/>
      <c r="E43">
        <f t="shared" si="0"/>
        <v>-7446.9878887523864</v>
      </c>
      <c r="F43">
        <f t="shared" si="1"/>
        <v>-7447</v>
      </c>
      <c r="G43">
        <f t="shared" si="2"/>
        <v>2.6603520000207936E-2</v>
      </c>
      <c r="H43">
        <f t="shared" si="3"/>
        <v>2.6603520000207936E-2</v>
      </c>
      <c r="O43">
        <f t="shared" ca="1" si="4"/>
        <v>-4.6727202186333449E-3</v>
      </c>
      <c r="Q43" s="2">
        <f t="shared" si="5"/>
        <v>13457.84</v>
      </c>
    </row>
    <row r="44" spans="1:17" x14ac:dyDescent="0.2">
      <c r="A44" s="49" t="s">
        <v>147</v>
      </c>
      <c r="B44" s="51" t="s">
        <v>59</v>
      </c>
      <c r="C44" s="50">
        <v>28498.26</v>
      </c>
      <c r="D44" s="9"/>
      <c r="E44">
        <f t="shared" si="0"/>
        <v>-7437.0088127623785</v>
      </c>
      <c r="F44">
        <f t="shared" si="1"/>
        <v>-7437</v>
      </c>
      <c r="G44">
        <f t="shared" si="2"/>
        <v>-1.9358080000529299E-2</v>
      </c>
      <c r="H44">
        <f t="shared" si="3"/>
        <v>-1.9358080000529299E-2</v>
      </c>
      <c r="O44">
        <f t="shared" ca="1" si="4"/>
        <v>-4.6685487125316819E-3</v>
      </c>
      <c r="Q44" s="2">
        <f t="shared" si="5"/>
        <v>13479.759999999998</v>
      </c>
    </row>
    <row r="45" spans="1:17" x14ac:dyDescent="0.2">
      <c r="A45" s="49" t="s">
        <v>147</v>
      </c>
      <c r="B45" s="51" t="s">
        <v>59</v>
      </c>
      <c r="C45" s="50">
        <v>28614.719000000001</v>
      </c>
      <c r="D45" s="9"/>
      <c r="E45">
        <f t="shared" si="0"/>
        <v>-7383.9908743171063</v>
      </c>
      <c r="F45">
        <f t="shared" si="1"/>
        <v>-7384</v>
      </c>
      <c r="G45">
        <f t="shared" si="2"/>
        <v>2.0045440000103554E-2</v>
      </c>
      <c r="H45">
        <f t="shared" si="3"/>
        <v>2.0045440000103554E-2</v>
      </c>
      <c r="O45">
        <f t="shared" ca="1" si="4"/>
        <v>-4.6464397301928693E-3</v>
      </c>
      <c r="Q45" s="2">
        <f t="shared" si="5"/>
        <v>13596.219000000001</v>
      </c>
    </row>
    <row r="46" spans="1:17" x14ac:dyDescent="0.2">
      <c r="A46" s="49" t="s">
        <v>147</v>
      </c>
      <c r="B46" s="51" t="s">
        <v>59</v>
      </c>
      <c r="C46" s="50">
        <v>28689.379000000001</v>
      </c>
      <c r="D46" s="9"/>
      <c r="E46">
        <f t="shared" si="0"/>
        <v>-7350.0019229752261</v>
      </c>
      <c r="F46">
        <f t="shared" si="1"/>
        <v>-7350</v>
      </c>
      <c r="G46">
        <f t="shared" si="2"/>
        <v>-4.2239999966113828E-3</v>
      </c>
      <c r="H46">
        <f t="shared" si="3"/>
        <v>-4.2239999966113828E-3</v>
      </c>
      <c r="O46">
        <f t="shared" ca="1" si="4"/>
        <v>-4.6322566094472153E-3</v>
      </c>
      <c r="Q46" s="2">
        <f t="shared" si="5"/>
        <v>13670.879000000001</v>
      </c>
    </row>
    <row r="47" spans="1:17" x14ac:dyDescent="0.2">
      <c r="A47" s="49" t="s">
        <v>147</v>
      </c>
      <c r="B47" s="51" t="s">
        <v>51</v>
      </c>
      <c r="C47" s="50">
        <v>28690.478999999999</v>
      </c>
      <c r="D47" s="9"/>
      <c r="E47">
        <f t="shared" si="0"/>
        <v>-7349.5011481764586</v>
      </c>
      <c r="F47">
        <f t="shared" si="1"/>
        <v>-7349.5</v>
      </c>
      <c r="G47">
        <f t="shared" si="2"/>
        <v>-2.5220800016541034E-3</v>
      </c>
      <c r="H47">
        <f t="shared" si="3"/>
        <v>-2.5220800016541034E-3</v>
      </c>
      <c r="O47">
        <f t="shared" ca="1" si="4"/>
        <v>-4.6320480341421324E-3</v>
      </c>
      <c r="Q47" s="2">
        <f t="shared" si="5"/>
        <v>13671.978999999999</v>
      </c>
    </row>
    <row r="48" spans="1:17" x14ac:dyDescent="0.2">
      <c r="A48" s="49" t="s">
        <v>147</v>
      </c>
      <c r="B48" s="51" t="s">
        <v>59</v>
      </c>
      <c r="C48" s="50">
        <v>28757.475999999999</v>
      </c>
      <c r="D48" s="9"/>
      <c r="E48">
        <f t="shared" si="0"/>
        <v>-7319.0007761827283</v>
      </c>
      <c r="F48">
        <f t="shared" si="1"/>
        <v>-7319</v>
      </c>
      <c r="G48">
        <f t="shared" si="2"/>
        <v>-1.7049599991878495E-3</v>
      </c>
      <c r="H48">
        <f t="shared" si="3"/>
        <v>-1.7049599991878495E-3</v>
      </c>
      <c r="O48">
        <f t="shared" ca="1" si="4"/>
        <v>-4.6193249405320604E-3</v>
      </c>
      <c r="Q48" s="2">
        <f t="shared" si="5"/>
        <v>13738.975999999999</v>
      </c>
    </row>
    <row r="49" spans="1:17" x14ac:dyDescent="0.2">
      <c r="A49" s="49" t="s">
        <v>147</v>
      </c>
      <c r="B49" s="51" t="s">
        <v>51</v>
      </c>
      <c r="C49" s="50">
        <v>28778.338</v>
      </c>
      <c r="D49" s="9"/>
      <c r="E49">
        <f t="shared" si="0"/>
        <v>-7309.5033544991711</v>
      </c>
      <c r="F49">
        <f t="shared" si="1"/>
        <v>-7309.5</v>
      </c>
      <c r="G49">
        <f t="shared" si="2"/>
        <v>-7.3684799972397741E-3</v>
      </c>
      <c r="H49">
        <f t="shared" si="3"/>
        <v>-7.3684799972397741E-3</v>
      </c>
      <c r="O49">
        <f t="shared" ca="1" si="4"/>
        <v>-4.6153620097354811E-3</v>
      </c>
      <c r="Q49" s="2">
        <f t="shared" si="5"/>
        <v>13759.838</v>
      </c>
    </row>
    <row r="50" spans="1:17" x14ac:dyDescent="0.2">
      <c r="A50" s="49" t="s">
        <v>147</v>
      </c>
      <c r="B50" s="51" t="s">
        <v>59</v>
      </c>
      <c r="C50" s="50">
        <v>28779.439999999999</v>
      </c>
      <c r="D50" s="9"/>
      <c r="E50">
        <f t="shared" si="0"/>
        <v>-7309.0016692007694</v>
      </c>
      <c r="F50">
        <f t="shared" si="1"/>
        <v>-7309</v>
      </c>
      <c r="G50">
        <f t="shared" si="2"/>
        <v>-3.6665600018750411E-3</v>
      </c>
      <c r="H50">
        <f t="shared" si="3"/>
        <v>-3.6665600018750411E-3</v>
      </c>
      <c r="O50">
        <f t="shared" ca="1" si="4"/>
        <v>-4.6151534344303973E-3</v>
      </c>
      <c r="Q50" s="2">
        <f t="shared" si="5"/>
        <v>13760.939999999999</v>
      </c>
    </row>
    <row r="51" spans="1:17" x14ac:dyDescent="0.2">
      <c r="A51" s="49" t="s">
        <v>147</v>
      </c>
      <c r="B51" s="51" t="s">
        <v>51</v>
      </c>
      <c r="C51" s="50">
        <v>28780.513999999999</v>
      </c>
      <c r="D51" s="9"/>
      <c r="E51">
        <f t="shared" si="0"/>
        <v>-7308.5127308972442</v>
      </c>
      <c r="F51">
        <f t="shared" si="1"/>
        <v>-7308.5</v>
      </c>
      <c r="G51">
        <f t="shared" si="2"/>
        <v>-2.7964639997662744E-2</v>
      </c>
      <c r="H51">
        <f t="shared" si="3"/>
        <v>-2.7964639997662744E-2</v>
      </c>
      <c r="O51">
        <f t="shared" ca="1" si="4"/>
        <v>-4.6149448591253145E-3</v>
      </c>
      <c r="Q51" s="2">
        <f t="shared" si="5"/>
        <v>13762.013999999999</v>
      </c>
    </row>
    <row r="52" spans="1:17" x14ac:dyDescent="0.2">
      <c r="A52" s="49" t="s">
        <v>147</v>
      </c>
      <c r="B52" s="51" t="s">
        <v>59</v>
      </c>
      <c r="C52" s="50">
        <v>28790.416000000001</v>
      </c>
      <c r="D52" s="9"/>
      <c r="E52">
        <f t="shared" si="0"/>
        <v>-7304.004847208691</v>
      </c>
      <c r="F52">
        <f t="shared" si="1"/>
        <v>-7304</v>
      </c>
      <c r="G52">
        <f t="shared" si="2"/>
        <v>-1.064735999898403E-2</v>
      </c>
      <c r="H52">
        <f t="shared" si="3"/>
        <v>-1.064735999898403E-2</v>
      </c>
      <c r="O52">
        <f t="shared" ca="1" si="4"/>
        <v>-4.6130676813795667E-3</v>
      </c>
      <c r="Q52" s="2">
        <f t="shared" si="5"/>
        <v>13771.916000000001</v>
      </c>
    </row>
    <row r="53" spans="1:17" x14ac:dyDescent="0.2">
      <c r="A53" s="49" t="s">
        <v>147</v>
      </c>
      <c r="B53" s="51" t="s">
        <v>51</v>
      </c>
      <c r="C53" s="50">
        <v>28802.488000000001</v>
      </c>
      <c r="D53" s="9"/>
      <c r="E53">
        <f t="shared" ref="E53:E84" si="6">+(C53-C$7)/C$8</f>
        <v>-7298.5090714171138</v>
      </c>
      <c r="F53">
        <f t="shared" ref="F53:F84" si="7">ROUND(2*E53,0)/2</f>
        <v>-7298.5</v>
      </c>
      <c r="G53">
        <f t="shared" ref="G53:G84" si="8">+C53-(C$7+F53*C$8)</f>
        <v>-1.9926239998312667E-2</v>
      </c>
      <c r="H53">
        <f t="shared" ref="H53:H71" si="9">+G53</f>
        <v>-1.9926239998312667E-2</v>
      </c>
      <c r="O53">
        <f t="shared" ref="O53:O84" ca="1" si="10">+C$11+C$12*$F53</f>
        <v>-4.6107733530236514E-3</v>
      </c>
      <c r="Q53" s="2">
        <f t="shared" ref="Q53:Q84" si="11">+C53-15018.5</f>
        <v>13783.988000000001</v>
      </c>
    </row>
    <row r="54" spans="1:17" x14ac:dyDescent="0.2">
      <c r="A54" s="49" t="s">
        <v>147</v>
      </c>
      <c r="B54" s="51" t="s">
        <v>51</v>
      </c>
      <c r="C54" s="50">
        <v>28833.257000000001</v>
      </c>
      <c r="D54" s="9"/>
      <c r="E54">
        <f t="shared" si="6"/>
        <v>-7284.50148979592</v>
      </c>
      <c r="F54">
        <f t="shared" si="7"/>
        <v>-7284.5</v>
      </c>
      <c r="G54">
        <f t="shared" si="8"/>
        <v>-3.2724799966672435E-3</v>
      </c>
      <c r="H54">
        <f t="shared" si="9"/>
        <v>-3.2724799966672435E-3</v>
      </c>
      <c r="O54">
        <f t="shared" ca="1" si="10"/>
        <v>-4.6049332444813235E-3</v>
      </c>
      <c r="Q54" s="2">
        <f t="shared" si="11"/>
        <v>13814.757000000001</v>
      </c>
    </row>
    <row r="55" spans="1:17" x14ac:dyDescent="0.2">
      <c r="A55" s="49" t="s">
        <v>147</v>
      </c>
      <c r="B55" s="51" t="s">
        <v>59</v>
      </c>
      <c r="C55" s="50">
        <v>28834.343000000001</v>
      </c>
      <c r="D55" s="9"/>
      <c r="E55">
        <f t="shared" si="6"/>
        <v>-7284.0070884945908</v>
      </c>
      <c r="F55">
        <f t="shared" si="7"/>
        <v>-7284</v>
      </c>
      <c r="G55">
        <f t="shared" si="8"/>
        <v>-1.5570559997286182E-2</v>
      </c>
      <c r="H55">
        <f t="shared" si="9"/>
        <v>-1.5570559997286182E-2</v>
      </c>
      <c r="O55">
        <f t="shared" ca="1" si="10"/>
        <v>-4.6047246691762406E-3</v>
      </c>
      <c r="Q55" s="2">
        <f t="shared" si="11"/>
        <v>13815.843000000001</v>
      </c>
    </row>
    <row r="56" spans="1:17" x14ac:dyDescent="0.2">
      <c r="A56" s="49" t="s">
        <v>147</v>
      </c>
      <c r="B56" s="51" t="s">
        <v>51</v>
      </c>
      <c r="C56" s="50">
        <v>28844.223999999998</v>
      </c>
      <c r="D56" s="9"/>
      <c r="E56">
        <f t="shared" si="6"/>
        <v>-7279.5087650521982</v>
      </c>
      <c r="F56">
        <f t="shared" si="7"/>
        <v>-7279.5</v>
      </c>
      <c r="G56">
        <f t="shared" si="8"/>
        <v>-1.9253280002885731E-2</v>
      </c>
      <c r="H56">
        <f t="shared" si="9"/>
        <v>-1.9253280002885731E-2</v>
      </c>
      <c r="O56">
        <f t="shared" ca="1" si="10"/>
        <v>-4.602847491430492E-3</v>
      </c>
      <c r="Q56" s="2">
        <f t="shared" si="11"/>
        <v>13825.723999999998</v>
      </c>
    </row>
    <row r="57" spans="1:17" x14ac:dyDescent="0.2">
      <c r="A57" s="49" t="s">
        <v>147</v>
      </c>
      <c r="B57" s="51" t="s">
        <v>59</v>
      </c>
      <c r="C57" s="50">
        <v>28845.325000000001</v>
      </c>
      <c r="D57" s="9"/>
      <c r="E57">
        <f t="shared" si="6"/>
        <v>-7279.0075350036113</v>
      </c>
      <c r="F57">
        <f t="shared" si="7"/>
        <v>-7279</v>
      </c>
      <c r="G57">
        <f t="shared" si="8"/>
        <v>-1.6551359996810788E-2</v>
      </c>
      <c r="H57">
        <f t="shared" si="9"/>
        <v>-1.6551359996810788E-2</v>
      </c>
      <c r="O57">
        <f t="shared" ca="1" si="10"/>
        <v>-4.6026389161254091E-3</v>
      </c>
      <c r="Q57" s="2">
        <f t="shared" si="11"/>
        <v>13826.825000000001</v>
      </c>
    </row>
    <row r="58" spans="1:17" x14ac:dyDescent="0.2">
      <c r="A58" s="49" t="s">
        <v>211</v>
      </c>
      <c r="B58" s="51" t="s">
        <v>51</v>
      </c>
      <c r="C58" s="50">
        <v>28866.201000000001</v>
      </c>
      <c r="D58" s="9"/>
      <c r="E58">
        <f t="shared" si="6"/>
        <v>-7269.5037398226159</v>
      </c>
      <c r="F58">
        <f t="shared" si="7"/>
        <v>-7269.5</v>
      </c>
      <c r="G58">
        <f t="shared" si="8"/>
        <v>-8.2148799992864951E-3</v>
      </c>
      <c r="H58">
        <f t="shared" si="9"/>
        <v>-8.2148799992864951E-3</v>
      </c>
      <c r="O58">
        <f t="shared" ca="1" si="10"/>
        <v>-4.5986759853288298E-3</v>
      </c>
      <c r="Q58" s="2">
        <f t="shared" si="11"/>
        <v>13847.701000000001</v>
      </c>
    </row>
    <row r="59" spans="1:17" x14ac:dyDescent="0.2">
      <c r="A59" s="49" t="s">
        <v>211</v>
      </c>
      <c r="B59" s="51" t="s">
        <v>59</v>
      </c>
      <c r="C59" s="50">
        <v>28867.282999999999</v>
      </c>
      <c r="D59" s="9"/>
      <c r="E59">
        <f t="shared" si="6"/>
        <v>-7269.0111595205553</v>
      </c>
      <c r="F59">
        <f t="shared" si="7"/>
        <v>-7269</v>
      </c>
      <c r="G59">
        <f t="shared" si="8"/>
        <v>-2.4512959997082362E-2</v>
      </c>
      <c r="H59">
        <f t="shared" si="9"/>
        <v>-2.4512959997082362E-2</v>
      </c>
      <c r="O59">
        <f t="shared" ca="1" si="10"/>
        <v>-4.598467410023746E-3</v>
      </c>
      <c r="Q59" s="2">
        <f t="shared" si="11"/>
        <v>13848.782999999999</v>
      </c>
    </row>
    <row r="60" spans="1:17" x14ac:dyDescent="0.2">
      <c r="A60" s="49" t="s">
        <v>220</v>
      </c>
      <c r="B60" s="51" t="s">
        <v>59</v>
      </c>
      <c r="C60" s="50">
        <v>34165.497499999998</v>
      </c>
      <c r="D60" s="9"/>
      <c r="E60">
        <f t="shared" si="6"/>
        <v>-4856.9999776381292</v>
      </c>
      <c r="F60">
        <f t="shared" si="7"/>
        <v>-4857</v>
      </c>
      <c r="G60">
        <f t="shared" si="8"/>
        <v>4.9119997129309922E-5</v>
      </c>
      <c r="H60">
        <f t="shared" si="9"/>
        <v>4.9119997129309922E-5</v>
      </c>
      <c r="O60">
        <f t="shared" ca="1" si="10"/>
        <v>-3.5923001383026711E-3</v>
      </c>
      <c r="Q60" s="2">
        <f t="shared" si="11"/>
        <v>19146.997499999998</v>
      </c>
    </row>
    <row r="61" spans="1:17" x14ac:dyDescent="0.2">
      <c r="A61" s="49" t="s">
        <v>224</v>
      </c>
      <c r="B61" s="51" t="s">
        <v>51</v>
      </c>
      <c r="C61" s="50">
        <v>34166.5789</v>
      </c>
      <c r="D61" s="9"/>
      <c r="E61">
        <f t="shared" si="6"/>
        <v>-4856.5076704859566</v>
      </c>
      <c r="F61">
        <f t="shared" si="7"/>
        <v>-4856.5</v>
      </c>
      <c r="G61">
        <f t="shared" si="8"/>
        <v>-1.6848959996423218E-2</v>
      </c>
      <c r="H61">
        <f t="shared" si="9"/>
        <v>-1.6848959996423218E-2</v>
      </c>
      <c r="O61">
        <f t="shared" ca="1" si="10"/>
        <v>-3.5920915629975882E-3</v>
      </c>
      <c r="Q61" s="2">
        <f t="shared" si="11"/>
        <v>19148.0789</v>
      </c>
    </row>
    <row r="62" spans="1:17" x14ac:dyDescent="0.2">
      <c r="A62" s="49" t="s">
        <v>228</v>
      </c>
      <c r="B62" s="51" t="s">
        <v>59</v>
      </c>
      <c r="C62" s="50">
        <v>34211.639000000003</v>
      </c>
      <c r="D62" s="9"/>
      <c r="E62">
        <f t="shared" si="6"/>
        <v>-4835.9940682041415</v>
      </c>
      <c r="F62">
        <f t="shared" si="7"/>
        <v>-4836</v>
      </c>
      <c r="G62">
        <f t="shared" si="8"/>
        <v>1.3029760004428681E-2</v>
      </c>
      <c r="H62">
        <f t="shared" si="9"/>
        <v>1.3029760004428681E-2</v>
      </c>
      <c r="O62">
        <f t="shared" ca="1" si="10"/>
        <v>-3.5835399754891792E-3</v>
      </c>
      <c r="Q62" s="2">
        <f t="shared" si="11"/>
        <v>19193.139000000003</v>
      </c>
    </row>
    <row r="63" spans="1:17" x14ac:dyDescent="0.2">
      <c r="A63" s="49" t="s">
        <v>220</v>
      </c>
      <c r="B63" s="51" t="s">
        <v>51</v>
      </c>
      <c r="C63" s="50">
        <v>34243.459900000002</v>
      </c>
      <c r="D63" s="9"/>
      <c r="E63">
        <f t="shared" si="6"/>
        <v>-4821.5076093003809</v>
      </c>
      <c r="F63">
        <f t="shared" si="7"/>
        <v>-4821.5</v>
      </c>
      <c r="G63">
        <f t="shared" si="8"/>
        <v>-1.6714559998945333E-2</v>
      </c>
      <c r="H63">
        <f t="shared" si="9"/>
        <v>-1.6714559998945333E-2</v>
      </c>
      <c r="O63">
        <f t="shared" ca="1" si="10"/>
        <v>-3.5774912916417675E-3</v>
      </c>
      <c r="Q63" s="2">
        <f t="shared" si="11"/>
        <v>19224.959900000002</v>
      </c>
    </row>
    <row r="64" spans="1:17" x14ac:dyDescent="0.2">
      <c r="A64" s="49" t="s">
        <v>228</v>
      </c>
      <c r="B64" s="51" t="s">
        <v>59</v>
      </c>
      <c r="C64" s="50">
        <v>34244.574999999997</v>
      </c>
      <c r="D64" s="9"/>
      <c r="E64">
        <f t="shared" si="6"/>
        <v>-4820.9999602293765</v>
      </c>
      <c r="F64">
        <f t="shared" si="7"/>
        <v>-4821</v>
      </c>
      <c r="G64">
        <f t="shared" si="8"/>
        <v>8.7360000179614872E-5</v>
      </c>
      <c r="H64">
        <f t="shared" si="9"/>
        <v>8.7360000179614872E-5</v>
      </c>
      <c r="O64">
        <f t="shared" ca="1" si="10"/>
        <v>-3.5772827163366846E-3</v>
      </c>
      <c r="Q64" s="2">
        <f t="shared" si="11"/>
        <v>19226.074999999997</v>
      </c>
    </row>
    <row r="65" spans="1:33" x14ac:dyDescent="0.2">
      <c r="A65" s="49" t="s">
        <v>220</v>
      </c>
      <c r="B65" s="51" t="s">
        <v>59</v>
      </c>
      <c r="C65" s="50">
        <v>34253.361400000002</v>
      </c>
      <c r="D65" s="9"/>
      <c r="E65">
        <f t="shared" si="6"/>
        <v>-4816.9999532367374</v>
      </c>
      <c r="F65">
        <f t="shared" si="7"/>
        <v>-4817</v>
      </c>
      <c r="G65">
        <f t="shared" si="8"/>
        <v>1.0272000508848578E-4</v>
      </c>
      <c r="H65">
        <f t="shared" si="9"/>
        <v>1.0272000508848578E-4</v>
      </c>
      <c r="O65">
        <f t="shared" ca="1" si="10"/>
        <v>-3.5756141138960197E-3</v>
      </c>
      <c r="Q65" s="2">
        <f t="shared" si="11"/>
        <v>19234.861400000002</v>
      </c>
    </row>
    <row r="66" spans="1:33" x14ac:dyDescent="0.2">
      <c r="A66" s="34" t="s">
        <v>73</v>
      </c>
      <c r="B66" s="35" t="s">
        <v>74</v>
      </c>
      <c r="C66" s="34">
        <v>34493.873</v>
      </c>
      <c r="D66" s="34">
        <v>1E-3</v>
      </c>
      <c r="E66">
        <f t="shared" si="6"/>
        <v>-4707.5070913353502</v>
      </c>
      <c r="F66">
        <f t="shared" si="7"/>
        <v>-4707.5</v>
      </c>
      <c r="G66">
        <f t="shared" si="8"/>
        <v>-1.55767999967793E-2</v>
      </c>
      <c r="H66">
        <f t="shared" si="9"/>
        <v>-1.55767999967793E-2</v>
      </c>
      <c r="O66">
        <f t="shared" ca="1" si="10"/>
        <v>-3.5299361220828118E-3</v>
      </c>
      <c r="Q66" s="2">
        <f t="shared" si="11"/>
        <v>19475.373</v>
      </c>
    </row>
    <row r="67" spans="1:33" x14ac:dyDescent="0.2">
      <c r="A67" s="49" t="s">
        <v>96</v>
      </c>
      <c r="B67" s="51" t="s">
        <v>51</v>
      </c>
      <c r="C67" s="50">
        <v>34873.9</v>
      </c>
      <c r="D67" s="9"/>
      <c r="E67">
        <f t="shared" si="6"/>
        <v>-4534.4998691065712</v>
      </c>
      <c r="F67">
        <f t="shared" si="7"/>
        <v>-4534.5</v>
      </c>
      <c r="G67">
        <f t="shared" si="8"/>
        <v>2.8752000071108341E-4</v>
      </c>
      <c r="H67">
        <f t="shared" si="9"/>
        <v>2.8752000071108341E-4</v>
      </c>
      <c r="O67">
        <f t="shared" ca="1" si="10"/>
        <v>-3.4577690665240444E-3</v>
      </c>
      <c r="Q67" s="2">
        <f t="shared" si="11"/>
        <v>19855.400000000001</v>
      </c>
    </row>
    <row r="68" spans="1:33" x14ac:dyDescent="0.2">
      <c r="A68" s="49" t="s">
        <v>248</v>
      </c>
      <c r="B68" s="51" t="s">
        <v>59</v>
      </c>
      <c r="C68" s="50">
        <v>37493.347999999998</v>
      </c>
      <c r="D68" s="9"/>
      <c r="E68">
        <f t="shared" si="6"/>
        <v>-3341.9966463020678</v>
      </c>
      <c r="F68">
        <f t="shared" si="7"/>
        <v>-3342</v>
      </c>
      <c r="G68">
        <f t="shared" si="8"/>
        <v>7.3667199976625852E-3</v>
      </c>
      <c r="H68">
        <f t="shared" si="9"/>
        <v>7.3667199976625852E-3</v>
      </c>
      <c r="O68">
        <f t="shared" ca="1" si="10"/>
        <v>-2.9603169639007519E-3</v>
      </c>
      <c r="Q68" s="2">
        <f t="shared" si="11"/>
        <v>22474.847999999998</v>
      </c>
    </row>
    <row r="69" spans="1:33" x14ac:dyDescent="0.2">
      <c r="A69" s="49" t="s">
        <v>248</v>
      </c>
      <c r="B69" s="51" t="s">
        <v>51</v>
      </c>
      <c r="C69" s="50">
        <v>37494.417999999998</v>
      </c>
      <c r="D69" s="9"/>
      <c r="E69">
        <f t="shared" si="6"/>
        <v>-3341.5095289978112</v>
      </c>
      <c r="F69">
        <f t="shared" si="7"/>
        <v>-3341.5</v>
      </c>
      <c r="G69">
        <f t="shared" si="8"/>
        <v>-2.0931359998940025E-2</v>
      </c>
      <c r="H69">
        <f t="shared" si="9"/>
        <v>-2.0931359998940025E-2</v>
      </c>
      <c r="O69">
        <f t="shared" ca="1" si="10"/>
        <v>-2.9601083885956686E-3</v>
      </c>
      <c r="Q69" s="2">
        <f t="shared" si="11"/>
        <v>22475.917999999998</v>
      </c>
    </row>
    <row r="70" spans="1:33" x14ac:dyDescent="0.2">
      <c r="A70" s="49" t="s">
        <v>255</v>
      </c>
      <c r="B70" s="51" t="s">
        <v>51</v>
      </c>
      <c r="C70" s="50">
        <v>37907.396000000001</v>
      </c>
      <c r="D70" s="9"/>
      <c r="E70">
        <f t="shared" si="6"/>
        <v>-3153.5013700470085</v>
      </c>
      <c r="F70">
        <f t="shared" si="7"/>
        <v>-3153.5</v>
      </c>
      <c r="G70">
        <f t="shared" si="8"/>
        <v>-3.0094399990048259E-3</v>
      </c>
      <c r="H70">
        <f t="shared" si="9"/>
        <v>-3.0094399990048259E-3</v>
      </c>
      <c r="O70">
        <f t="shared" ca="1" si="10"/>
        <v>-2.8816840738844071E-3</v>
      </c>
      <c r="Q70" s="2">
        <f t="shared" si="11"/>
        <v>22888.896000000001</v>
      </c>
    </row>
    <row r="71" spans="1:33" x14ac:dyDescent="0.2">
      <c r="A71" s="49" t="s">
        <v>248</v>
      </c>
      <c r="B71" s="51" t="s">
        <v>59</v>
      </c>
      <c r="C71" s="50">
        <v>38286.311000000002</v>
      </c>
      <c r="D71" s="9"/>
      <c r="E71">
        <f t="shared" si="6"/>
        <v>-2981.0003856148037</v>
      </c>
      <c r="F71">
        <f t="shared" si="7"/>
        <v>-2981</v>
      </c>
      <c r="G71">
        <f t="shared" si="8"/>
        <v>-8.4703999891644344E-4</v>
      </c>
      <c r="H71">
        <f t="shared" si="9"/>
        <v>-8.4703999891644344E-4</v>
      </c>
      <c r="O71">
        <f t="shared" ca="1" si="10"/>
        <v>-2.8097255936307235E-3</v>
      </c>
      <c r="Q71" s="2">
        <f t="shared" si="11"/>
        <v>23267.811000000002</v>
      </c>
    </row>
    <row r="72" spans="1:33" x14ac:dyDescent="0.2">
      <c r="A72" s="49" t="s">
        <v>262</v>
      </c>
      <c r="B72" s="51" t="s">
        <v>59</v>
      </c>
      <c r="C72" s="50">
        <v>38589.451000000001</v>
      </c>
      <c r="D72" s="9"/>
      <c r="E72">
        <f t="shared" si="6"/>
        <v>-2842.9959560705038</v>
      </c>
      <c r="F72">
        <f t="shared" si="7"/>
        <v>-2843</v>
      </c>
      <c r="G72">
        <f t="shared" si="8"/>
        <v>8.882879999873694E-3</v>
      </c>
      <c r="I72">
        <f>+G72</f>
        <v>8.882879999873694E-3</v>
      </c>
      <c r="O72">
        <f t="shared" ca="1" si="10"/>
        <v>-2.7521588094277763E-3</v>
      </c>
      <c r="Q72" s="2">
        <f t="shared" si="11"/>
        <v>23570.951000000001</v>
      </c>
    </row>
    <row r="73" spans="1:33" x14ac:dyDescent="0.2">
      <c r="A73" s="5" t="s">
        <v>53</v>
      </c>
      <c r="B73" s="4"/>
      <c r="C73" s="10">
        <v>40410.420400000003</v>
      </c>
      <c r="D73" s="11"/>
      <c r="E73">
        <f t="shared" si="6"/>
        <v>-2013.99996984425</v>
      </c>
      <c r="F73">
        <f t="shared" si="7"/>
        <v>-2014</v>
      </c>
      <c r="G73">
        <f t="shared" si="8"/>
        <v>6.62400052533485E-5</v>
      </c>
      <c r="J73">
        <f>+G73</f>
        <v>6.62400052533485E-5</v>
      </c>
      <c r="O73">
        <f t="shared" ca="1" si="10"/>
        <v>-2.4063409535999272E-3</v>
      </c>
      <c r="Q73" s="2">
        <f t="shared" si="11"/>
        <v>25391.920400000003</v>
      </c>
    </row>
    <row r="74" spans="1:33" x14ac:dyDescent="0.2">
      <c r="A74" s="6" t="s">
        <v>54</v>
      </c>
      <c r="B74" s="4"/>
      <c r="C74" s="10">
        <v>40422.489000000001</v>
      </c>
      <c r="D74" s="10">
        <v>2.0000000000000001E-4</v>
      </c>
      <c r="E74">
        <f t="shared" si="6"/>
        <v>-2008.5057419020511</v>
      </c>
      <c r="F74">
        <f t="shared" si="7"/>
        <v>-2008.5</v>
      </c>
      <c r="G74">
        <f t="shared" si="8"/>
        <v>-1.2612639999133535E-2</v>
      </c>
      <c r="I74">
        <f>+G74</f>
        <v>-1.2612639999133535E-2</v>
      </c>
      <c r="O74">
        <f t="shared" ca="1" si="10"/>
        <v>-2.4040466252440128E-3</v>
      </c>
      <c r="Q74" s="2">
        <f t="shared" si="11"/>
        <v>25403.989000000001</v>
      </c>
    </row>
    <row r="75" spans="1:33" x14ac:dyDescent="0.2">
      <c r="A75" s="5" t="s">
        <v>53</v>
      </c>
      <c r="B75" s="4"/>
      <c r="C75" s="10">
        <v>40477.404999999999</v>
      </c>
      <c r="D75" s="11"/>
      <c r="E75">
        <f t="shared" si="6"/>
        <v>-1983.5052429482528</v>
      </c>
      <c r="F75">
        <f t="shared" si="7"/>
        <v>-1983.5</v>
      </c>
      <c r="G75">
        <f t="shared" si="8"/>
        <v>-1.1516639999172185E-2</v>
      </c>
      <c r="I75">
        <f>+G75</f>
        <v>-1.1516639999172185E-2</v>
      </c>
      <c r="O75">
        <f t="shared" ca="1" si="10"/>
        <v>-2.3936178599898556E-3</v>
      </c>
      <c r="Q75" s="2">
        <f t="shared" si="11"/>
        <v>25458.904999999999</v>
      </c>
    </row>
    <row r="76" spans="1:33" x14ac:dyDescent="0.2">
      <c r="A76" s="7" t="s">
        <v>29</v>
      </c>
      <c r="B76" s="3"/>
      <c r="C76" s="10">
        <v>40713.553</v>
      </c>
      <c r="D76" s="10"/>
      <c r="E76">
        <f t="shared" si="6"/>
        <v>-1875.9989091485975</v>
      </c>
      <c r="F76">
        <f t="shared" si="7"/>
        <v>-1876</v>
      </c>
      <c r="G76">
        <f t="shared" si="8"/>
        <v>2.3961600018083118E-3</v>
      </c>
      <c r="I76">
        <f>+G76</f>
        <v>2.3961600018083118E-3</v>
      </c>
      <c r="O76">
        <f t="shared" ca="1" si="10"/>
        <v>-2.3487741693969805E-3</v>
      </c>
      <c r="Q76" s="2">
        <f t="shared" si="11"/>
        <v>25695.053</v>
      </c>
      <c r="AD76">
        <v>11</v>
      </c>
      <c r="AE76" t="s">
        <v>28</v>
      </c>
      <c r="AG76" t="s">
        <v>30</v>
      </c>
    </row>
    <row r="77" spans="1:33" x14ac:dyDescent="0.2">
      <c r="A77" s="6" t="s">
        <v>55</v>
      </c>
      <c r="B77" s="4"/>
      <c r="C77" s="10">
        <v>40812.398000000001</v>
      </c>
      <c r="D77" s="11"/>
      <c r="E77">
        <f t="shared" si="6"/>
        <v>-1830.9997409810628</v>
      </c>
      <c r="F77">
        <f t="shared" si="7"/>
        <v>-1831</v>
      </c>
      <c r="G77">
        <f t="shared" si="8"/>
        <v>5.6896000023698434E-4</v>
      </c>
      <c r="I77">
        <f>+G77</f>
        <v>5.6896000023698434E-4</v>
      </c>
      <c r="O77">
        <f t="shared" ca="1" si="10"/>
        <v>-2.3300023919394976E-3</v>
      </c>
      <c r="Q77" s="2">
        <f t="shared" si="11"/>
        <v>25793.898000000001</v>
      </c>
    </row>
    <row r="78" spans="1:33" x14ac:dyDescent="0.2">
      <c r="A78" s="6" t="s">
        <v>56</v>
      </c>
      <c r="B78" s="4"/>
      <c r="C78" s="10">
        <v>41527.377200000003</v>
      </c>
      <c r="D78" s="11"/>
      <c r="E78">
        <f t="shared" si="6"/>
        <v>-1505.5055909776313</v>
      </c>
      <c r="F78">
        <f t="shared" si="7"/>
        <v>-1505.5</v>
      </c>
      <c r="G78">
        <f t="shared" si="8"/>
        <v>-1.2281119998078793E-2</v>
      </c>
      <c r="J78">
        <f>+G78</f>
        <v>-1.2281119998078793E-2</v>
      </c>
      <c r="O78">
        <f t="shared" ca="1" si="10"/>
        <v>-2.1942198683303723E-3</v>
      </c>
      <c r="Q78" s="2">
        <f t="shared" si="11"/>
        <v>26508.877200000003</v>
      </c>
    </row>
    <row r="79" spans="1:33" x14ac:dyDescent="0.2">
      <c r="A79" s="49" t="s">
        <v>289</v>
      </c>
      <c r="B79" s="51" t="s">
        <v>51</v>
      </c>
      <c r="C79" s="50">
        <v>41527.3776</v>
      </c>
      <c r="D79" s="9"/>
      <c r="E79">
        <f t="shared" si="6"/>
        <v>-1505.5054088777058</v>
      </c>
      <c r="F79">
        <f t="shared" si="7"/>
        <v>-1505.5</v>
      </c>
      <c r="G79">
        <f t="shared" si="8"/>
        <v>-1.1881120000907686E-2</v>
      </c>
      <c r="J79">
        <f>+G79</f>
        <v>-1.1881120000907686E-2</v>
      </c>
      <c r="O79">
        <f t="shared" ca="1" si="10"/>
        <v>-2.1942198683303723E-3</v>
      </c>
      <c r="Q79" s="2">
        <f t="shared" si="11"/>
        <v>26508.8776</v>
      </c>
    </row>
    <row r="80" spans="1:33" x14ac:dyDescent="0.2">
      <c r="A80" s="6" t="s">
        <v>56</v>
      </c>
      <c r="B80" s="4" t="s">
        <v>51</v>
      </c>
      <c r="C80" s="10">
        <v>41527.377899999999</v>
      </c>
      <c r="D80" s="11"/>
      <c r="E80">
        <f t="shared" si="6"/>
        <v>-1505.5052723027607</v>
      </c>
      <c r="F80">
        <f t="shared" si="7"/>
        <v>-1505.5</v>
      </c>
      <c r="G80">
        <f t="shared" si="8"/>
        <v>-1.1581120001210365E-2</v>
      </c>
      <c r="J80">
        <f>+G80</f>
        <v>-1.1581120001210365E-2</v>
      </c>
      <c r="O80">
        <f t="shared" ca="1" si="10"/>
        <v>-2.1942198683303723E-3</v>
      </c>
      <c r="Q80" s="2">
        <f t="shared" si="11"/>
        <v>26508.877899999999</v>
      </c>
    </row>
    <row r="81" spans="1:33" x14ac:dyDescent="0.2">
      <c r="A81" s="49" t="s">
        <v>293</v>
      </c>
      <c r="B81" s="51" t="s">
        <v>59</v>
      </c>
      <c r="C81" s="50">
        <v>41539.47</v>
      </c>
      <c r="D81" s="9"/>
      <c r="E81">
        <f t="shared" si="6"/>
        <v>-1500.0003459898596</v>
      </c>
      <c r="F81">
        <f t="shared" si="7"/>
        <v>-1500</v>
      </c>
      <c r="G81">
        <f t="shared" si="8"/>
        <v>-7.5999999535270035E-4</v>
      </c>
      <c r="I81">
        <f>+G81</f>
        <v>-7.5999999535270035E-4</v>
      </c>
      <c r="O81">
        <f t="shared" ca="1" si="10"/>
        <v>-2.1919255399744575E-3</v>
      </c>
      <c r="Q81" s="2">
        <f t="shared" si="11"/>
        <v>26520.97</v>
      </c>
    </row>
    <row r="82" spans="1:33" x14ac:dyDescent="0.2">
      <c r="A82" s="49" t="s">
        <v>293</v>
      </c>
      <c r="B82" s="51" t="s">
        <v>59</v>
      </c>
      <c r="C82" s="50">
        <v>41539.502</v>
      </c>
      <c r="D82" s="9"/>
      <c r="E82">
        <f t="shared" si="6"/>
        <v>-1499.985777995714</v>
      </c>
      <c r="F82">
        <f t="shared" si="7"/>
        <v>-1500</v>
      </c>
      <c r="G82">
        <f t="shared" si="8"/>
        <v>3.12400000038906E-2</v>
      </c>
      <c r="I82">
        <f>+G82</f>
        <v>3.12400000038906E-2</v>
      </c>
      <c r="O82">
        <f t="shared" ca="1" si="10"/>
        <v>-2.1919255399744575E-3</v>
      </c>
      <c r="Q82" s="2">
        <f t="shared" si="11"/>
        <v>26521.002</v>
      </c>
    </row>
    <row r="83" spans="1:33" x14ac:dyDescent="0.2">
      <c r="A83" s="49" t="s">
        <v>293</v>
      </c>
      <c r="B83" s="51" t="s">
        <v>51</v>
      </c>
      <c r="C83" s="50">
        <v>41540.555999999997</v>
      </c>
      <c r="D83" s="9"/>
      <c r="E83">
        <f t="shared" si="6"/>
        <v>-1499.5059446885318</v>
      </c>
      <c r="F83">
        <f t="shared" si="7"/>
        <v>-1499.5</v>
      </c>
      <c r="G83">
        <f t="shared" si="8"/>
        <v>-1.3058080003247596E-2</v>
      </c>
      <c r="I83">
        <f>+G83</f>
        <v>-1.3058080003247596E-2</v>
      </c>
      <c r="O83">
        <f t="shared" ca="1" si="10"/>
        <v>-2.1917169646693746E-3</v>
      </c>
      <c r="Q83" s="2">
        <f t="shared" si="11"/>
        <v>26522.055999999997</v>
      </c>
    </row>
    <row r="84" spans="1:33" x14ac:dyDescent="0.2">
      <c r="A84" s="49" t="s">
        <v>293</v>
      </c>
      <c r="B84" s="51" t="s">
        <v>59</v>
      </c>
      <c r="C84" s="50">
        <v>41561.472999999998</v>
      </c>
      <c r="D84" s="9"/>
      <c r="E84">
        <f t="shared" si="6"/>
        <v>-1489.9834842650366</v>
      </c>
      <c r="F84">
        <f t="shared" si="7"/>
        <v>-1490</v>
      </c>
      <c r="G84">
        <f t="shared" si="8"/>
        <v>3.6278400002629496E-2</v>
      </c>
      <c r="J84">
        <f>+G84</f>
        <v>3.6278400002629496E-2</v>
      </c>
      <c r="O84">
        <f t="shared" ca="1" si="10"/>
        <v>-2.1877540338727948E-3</v>
      </c>
      <c r="Q84" s="2">
        <f t="shared" si="11"/>
        <v>26542.972999999998</v>
      </c>
    </row>
    <row r="85" spans="1:33" x14ac:dyDescent="0.2">
      <c r="A85" s="49" t="s">
        <v>308</v>
      </c>
      <c r="B85" s="51" t="s">
        <v>59</v>
      </c>
      <c r="C85" s="50">
        <v>41952.428</v>
      </c>
      <c r="D85" s="9"/>
      <c r="E85">
        <f t="shared" ref="E85:E116" si="12">+(C85-C$7)/C$8</f>
        <v>-1312.0012920354</v>
      </c>
      <c r="F85">
        <f t="shared" ref="F85:F116" si="13">ROUND(2*E85,0)/2</f>
        <v>-1312</v>
      </c>
      <c r="G85">
        <f t="shared" ref="G85:G116" si="14">+C85-(C$7+F85*C$8)</f>
        <v>-2.838079999492038E-3</v>
      </c>
      <c r="I85">
        <f>+G85</f>
        <v>-2.838079999492038E-3</v>
      </c>
      <c r="O85">
        <f t="shared" ref="O85:O116" ca="1" si="15">+C$11+C$12*$F85</f>
        <v>-2.1135012252631964E-3</v>
      </c>
      <c r="Q85" s="2">
        <f t="shared" ref="Q85:Q116" si="16">+C85-15018.5</f>
        <v>26933.928</v>
      </c>
    </row>
    <row r="86" spans="1:33" x14ac:dyDescent="0.2">
      <c r="A86" s="49" t="s">
        <v>220</v>
      </c>
      <c r="B86" s="51" t="s">
        <v>59</v>
      </c>
      <c r="C86" s="50">
        <v>42235.791100000002</v>
      </c>
      <c r="D86" s="9"/>
      <c r="E86">
        <f t="shared" si="12"/>
        <v>-1183.0002925981605</v>
      </c>
      <c r="F86">
        <f t="shared" si="13"/>
        <v>-1183</v>
      </c>
      <c r="G86">
        <f t="shared" si="14"/>
        <v>-6.4271999872289598E-4</v>
      </c>
      <c r="J86">
        <f>+G86</f>
        <v>-6.4271999872289598E-4</v>
      </c>
      <c r="O86">
        <f t="shared" ca="1" si="15"/>
        <v>-2.0596887965517461E-3</v>
      </c>
      <c r="Q86" s="2">
        <f t="shared" si="16"/>
        <v>27217.291100000002</v>
      </c>
    </row>
    <row r="87" spans="1:33" x14ac:dyDescent="0.2">
      <c r="A87" s="6" t="s">
        <v>57</v>
      </c>
      <c r="B87" s="4" t="s">
        <v>58</v>
      </c>
      <c r="C87" s="10">
        <v>42286.313600000001</v>
      </c>
      <c r="D87" s="11"/>
      <c r="E87">
        <f t="shared" si="12"/>
        <v>-1159.999933715625</v>
      </c>
      <c r="F87">
        <f t="shared" si="13"/>
        <v>-1160</v>
      </c>
      <c r="G87">
        <f t="shared" si="14"/>
        <v>1.4560000272467732E-4</v>
      </c>
      <c r="J87">
        <f>+G87</f>
        <v>1.4560000272467732E-4</v>
      </c>
      <c r="O87">
        <f t="shared" ca="1" si="15"/>
        <v>-2.0500943325179213E-3</v>
      </c>
      <c r="Q87" s="2">
        <f t="shared" si="16"/>
        <v>27267.813600000001</v>
      </c>
    </row>
    <row r="88" spans="1:33" x14ac:dyDescent="0.2">
      <c r="A88" s="49" t="s">
        <v>220</v>
      </c>
      <c r="B88" s="51" t="s">
        <v>59</v>
      </c>
      <c r="C88" s="50">
        <v>42593.837299999999</v>
      </c>
      <c r="D88" s="9"/>
      <c r="E88">
        <f t="shared" si="12"/>
        <v>-1019.9998255482695</v>
      </c>
      <c r="F88">
        <f t="shared" si="13"/>
        <v>-1020</v>
      </c>
      <c r="G88">
        <f t="shared" si="14"/>
        <v>3.8320000021485612E-4</v>
      </c>
      <c r="J88">
        <f>+G88</f>
        <v>3.8320000021485612E-4</v>
      </c>
      <c r="O88">
        <f t="shared" ca="1" si="15"/>
        <v>-1.9916932470946417E-3</v>
      </c>
      <c r="Q88" s="2">
        <f t="shared" si="16"/>
        <v>27575.337299999999</v>
      </c>
    </row>
    <row r="89" spans="1:33" x14ac:dyDescent="0.2">
      <c r="A89" s="7" t="s">
        <v>31</v>
      </c>
      <c r="B89" s="3"/>
      <c r="C89" s="10">
        <v>42633.375</v>
      </c>
      <c r="D89" s="10"/>
      <c r="E89">
        <f t="shared" si="12"/>
        <v>-1002.0002948562006</v>
      </c>
      <c r="F89">
        <f t="shared" si="13"/>
        <v>-1002</v>
      </c>
      <c r="G89">
        <f t="shared" si="14"/>
        <v>-6.4767999720061198E-4</v>
      </c>
      <c r="I89">
        <f>+G89</f>
        <v>-6.4767999720061198E-4</v>
      </c>
      <c r="O89">
        <f t="shared" ca="1" si="15"/>
        <v>-1.9841845361116485E-3</v>
      </c>
      <c r="Q89" s="2">
        <f t="shared" si="16"/>
        <v>27614.875</v>
      </c>
      <c r="AD89">
        <v>7</v>
      </c>
      <c r="AE89" t="s">
        <v>28</v>
      </c>
      <c r="AG89" t="s">
        <v>30</v>
      </c>
    </row>
    <row r="90" spans="1:33" x14ac:dyDescent="0.2">
      <c r="A90" s="49" t="s">
        <v>220</v>
      </c>
      <c r="B90" s="51" t="s">
        <v>59</v>
      </c>
      <c r="C90" s="50">
        <v>42637.768300000003</v>
      </c>
      <c r="D90" s="9"/>
      <c r="E90">
        <f t="shared" si="12"/>
        <v>-1000.0002458348988</v>
      </c>
      <c r="F90">
        <f t="shared" si="13"/>
        <v>-1000</v>
      </c>
      <c r="G90">
        <f t="shared" si="14"/>
        <v>-5.399999936344102E-4</v>
      </c>
      <c r="J90">
        <f>+G90</f>
        <v>-5.399999936344102E-4</v>
      </c>
      <c r="O90">
        <f t="shared" ca="1" si="15"/>
        <v>-1.9833502348913161E-3</v>
      </c>
      <c r="Q90" s="2">
        <f t="shared" si="16"/>
        <v>27619.268300000003</v>
      </c>
    </row>
    <row r="91" spans="1:33" x14ac:dyDescent="0.2">
      <c r="A91" s="49" t="s">
        <v>329</v>
      </c>
      <c r="B91" s="51" t="s">
        <v>59</v>
      </c>
      <c r="C91" s="50">
        <v>42958.508000000002</v>
      </c>
      <c r="D91" s="9"/>
      <c r="E91">
        <f t="shared" si="12"/>
        <v>-853.98355608524616</v>
      </c>
      <c r="F91">
        <f t="shared" si="13"/>
        <v>-854</v>
      </c>
      <c r="G91">
        <f t="shared" si="14"/>
        <v>3.6120640004810411E-2</v>
      </c>
      <c r="I91">
        <f>+G91</f>
        <v>3.6120640004810411E-2</v>
      </c>
      <c r="O91">
        <f t="shared" ca="1" si="15"/>
        <v>-1.9224462458070387E-3</v>
      </c>
      <c r="Q91" s="2">
        <f t="shared" si="16"/>
        <v>27940.008000000002</v>
      </c>
    </row>
    <row r="92" spans="1:33" x14ac:dyDescent="0.2">
      <c r="A92" s="49" t="s">
        <v>329</v>
      </c>
      <c r="B92" s="51" t="s">
        <v>51</v>
      </c>
      <c r="C92" s="50">
        <v>42981.540999999997</v>
      </c>
      <c r="D92" s="9"/>
      <c r="E92">
        <f t="shared" si="12"/>
        <v>-843.49778704884955</v>
      </c>
      <c r="F92">
        <f t="shared" si="13"/>
        <v>-843.5</v>
      </c>
      <c r="G92">
        <f t="shared" si="14"/>
        <v>4.8609599980409257E-3</v>
      </c>
      <c r="I92">
        <f>+G92</f>
        <v>4.8609599980409257E-3</v>
      </c>
      <c r="O92">
        <f t="shared" ca="1" si="15"/>
        <v>-1.9180661644002926E-3</v>
      </c>
      <c r="Q92" s="2">
        <f t="shared" si="16"/>
        <v>27963.040999999997</v>
      </c>
    </row>
    <row r="93" spans="1:33" x14ac:dyDescent="0.2">
      <c r="A93" s="49" t="s">
        <v>220</v>
      </c>
      <c r="B93" s="51" t="s">
        <v>59</v>
      </c>
      <c r="C93" s="50">
        <v>42984.831299999998</v>
      </c>
      <c r="D93" s="9"/>
      <c r="E93">
        <f t="shared" si="12"/>
        <v>-841.99987857576878</v>
      </c>
      <c r="F93">
        <f t="shared" si="13"/>
        <v>-842</v>
      </c>
      <c r="G93">
        <f t="shared" si="14"/>
        <v>2.6672000240068883E-4</v>
      </c>
      <c r="J93">
        <f>+G93</f>
        <v>2.6672000240068883E-4</v>
      </c>
      <c r="O93">
        <f t="shared" ca="1" si="15"/>
        <v>-1.9174404384850433E-3</v>
      </c>
      <c r="Q93" s="2">
        <f t="shared" si="16"/>
        <v>27966.331299999998</v>
      </c>
    </row>
    <row r="94" spans="1:33" x14ac:dyDescent="0.2">
      <c r="A94" s="49" t="s">
        <v>220</v>
      </c>
      <c r="B94" s="51" t="s">
        <v>51</v>
      </c>
      <c r="C94" s="50">
        <v>43275.871099999997</v>
      </c>
      <c r="D94" s="9"/>
      <c r="E94">
        <f t="shared" si="12"/>
        <v>-709.50406286788802</v>
      </c>
      <c r="F94">
        <f t="shared" si="13"/>
        <v>-709.5</v>
      </c>
      <c r="G94">
        <f t="shared" si="14"/>
        <v>-8.9244800037704408E-3</v>
      </c>
      <c r="J94">
        <f>+G94</f>
        <v>-8.9244800037704408E-3</v>
      </c>
      <c r="O94">
        <f t="shared" ca="1" si="15"/>
        <v>-1.8621679826380107E-3</v>
      </c>
      <c r="Q94" s="2">
        <f t="shared" si="16"/>
        <v>28257.371099999997</v>
      </c>
    </row>
    <row r="95" spans="1:33" x14ac:dyDescent="0.2">
      <c r="A95" s="49" t="s">
        <v>342</v>
      </c>
      <c r="B95" s="51" t="s">
        <v>59</v>
      </c>
      <c r="C95" s="50">
        <v>43338.481</v>
      </c>
      <c r="D95" s="9"/>
      <c r="E95">
        <f t="shared" si="12"/>
        <v>-681.00091734659054</v>
      </c>
      <c r="F95">
        <f t="shared" si="13"/>
        <v>-681</v>
      </c>
      <c r="G95">
        <f t="shared" si="14"/>
        <v>-2.0150400014244951E-3</v>
      </c>
      <c r="I95">
        <f>+G95</f>
        <v>-2.0150400014244951E-3</v>
      </c>
      <c r="O95">
        <f t="shared" ca="1" si="15"/>
        <v>-1.8502791902482716E-3</v>
      </c>
      <c r="Q95" s="2">
        <f t="shared" si="16"/>
        <v>28319.981</v>
      </c>
    </row>
    <row r="96" spans="1:33" x14ac:dyDescent="0.2">
      <c r="A96" s="49" t="s">
        <v>342</v>
      </c>
      <c r="B96" s="51" t="s">
        <v>59</v>
      </c>
      <c r="C96" s="50">
        <v>43338.483999999997</v>
      </c>
      <c r="D96" s="9"/>
      <c r="E96">
        <f t="shared" si="12"/>
        <v>-680.99955159714079</v>
      </c>
      <c r="F96">
        <f t="shared" si="13"/>
        <v>-681</v>
      </c>
      <c r="G96">
        <f t="shared" si="14"/>
        <v>9.849599955487065E-4</v>
      </c>
      <c r="I96">
        <f>+G96</f>
        <v>9.849599955487065E-4</v>
      </c>
      <c r="O96">
        <f t="shared" ca="1" si="15"/>
        <v>-1.8502791902482716E-3</v>
      </c>
      <c r="Q96" s="2">
        <f t="shared" si="16"/>
        <v>28319.983999999997</v>
      </c>
    </row>
    <row r="97" spans="1:33" x14ac:dyDescent="0.2">
      <c r="A97" s="49" t="s">
        <v>342</v>
      </c>
      <c r="B97" s="51" t="s">
        <v>59</v>
      </c>
      <c r="C97" s="50">
        <v>43338.487000000001</v>
      </c>
      <c r="D97" s="9"/>
      <c r="E97">
        <f t="shared" si="12"/>
        <v>-680.99818584768764</v>
      </c>
      <c r="F97">
        <f t="shared" si="13"/>
        <v>-681</v>
      </c>
      <c r="G97">
        <f t="shared" si="14"/>
        <v>3.9849599997978657E-3</v>
      </c>
      <c r="I97">
        <f>+G97</f>
        <v>3.9849599997978657E-3</v>
      </c>
      <c r="O97">
        <f t="shared" ca="1" si="15"/>
        <v>-1.8502791902482716E-3</v>
      </c>
      <c r="Q97" s="2">
        <f t="shared" si="16"/>
        <v>28319.987000000001</v>
      </c>
    </row>
    <row r="98" spans="1:33" x14ac:dyDescent="0.2">
      <c r="A98" s="49" t="s">
        <v>329</v>
      </c>
      <c r="B98" s="51" t="s">
        <v>51</v>
      </c>
      <c r="C98" s="50">
        <v>43394.466</v>
      </c>
      <c r="D98" s="9"/>
      <c r="E98">
        <f t="shared" si="12"/>
        <v>-655.51375633835107</v>
      </c>
      <c r="F98">
        <f t="shared" si="13"/>
        <v>-655.5</v>
      </c>
      <c r="G98">
        <f t="shared" si="14"/>
        <v>-3.0217119994631503E-2</v>
      </c>
      <c r="I98">
        <f>+G98</f>
        <v>-3.0217119994631503E-2</v>
      </c>
      <c r="O98">
        <f t="shared" ca="1" si="15"/>
        <v>-1.8396418496890313E-3</v>
      </c>
      <c r="Q98" s="2">
        <f t="shared" si="16"/>
        <v>28375.966</v>
      </c>
    </row>
    <row r="99" spans="1:33" x14ac:dyDescent="0.2">
      <c r="A99" s="49" t="s">
        <v>355</v>
      </c>
      <c r="B99" s="51" t="s">
        <v>51</v>
      </c>
      <c r="C99" s="50">
        <v>44130.355000000003</v>
      </c>
      <c r="D99" s="9"/>
      <c r="E99">
        <f t="shared" si="12"/>
        <v>-320.50042371010738</v>
      </c>
      <c r="F99">
        <f t="shared" si="13"/>
        <v>-320.5</v>
      </c>
      <c r="G99">
        <f t="shared" si="14"/>
        <v>-9.3071999435778707E-4</v>
      </c>
      <c r="I99">
        <f>+G99</f>
        <v>-9.3071999435778707E-4</v>
      </c>
      <c r="O99">
        <f t="shared" ca="1" si="15"/>
        <v>-1.6998963952833265E-3</v>
      </c>
      <c r="Q99" s="2">
        <f t="shared" si="16"/>
        <v>29111.855000000003</v>
      </c>
    </row>
    <row r="100" spans="1:33" x14ac:dyDescent="0.2">
      <c r="A100" s="49" t="s">
        <v>220</v>
      </c>
      <c r="B100" s="51" t="s">
        <v>51</v>
      </c>
      <c r="C100" s="50">
        <v>44437.872600000002</v>
      </c>
      <c r="D100" s="9"/>
      <c r="E100">
        <f t="shared" si="12"/>
        <v>-180.50309256663527</v>
      </c>
      <c r="F100">
        <f t="shared" si="13"/>
        <v>-180.5</v>
      </c>
      <c r="G100">
        <f t="shared" si="14"/>
        <v>-6.7931199955637567E-3</v>
      </c>
      <c r="J100">
        <f>+G100</f>
        <v>-6.7931199955637567E-3</v>
      </c>
      <c r="O100">
        <f t="shared" ca="1" si="15"/>
        <v>-1.6414953098600469E-3</v>
      </c>
      <c r="Q100" s="2">
        <f t="shared" si="16"/>
        <v>29419.372600000002</v>
      </c>
    </row>
    <row r="101" spans="1:33" x14ac:dyDescent="0.2">
      <c r="A101" s="7" t="s">
        <v>33</v>
      </c>
      <c r="B101" s="3"/>
      <c r="C101" s="10">
        <v>44443.360999999997</v>
      </c>
      <c r="D101" s="10"/>
      <c r="E101">
        <f t="shared" si="12"/>
        <v>-178.0044994706723</v>
      </c>
      <c r="F101">
        <f t="shared" si="13"/>
        <v>-178</v>
      </c>
      <c r="G101">
        <f t="shared" si="14"/>
        <v>-9.8835200042231008E-3</v>
      </c>
      <c r="I101">
        <f>+G101</f>
        <v>-9.8835200042231008E-3</v>
      </c>
      <c r="O101">
        <f t="shared" ca="1" si="15"/>
        <v>-1.6404524333346311E-3</v>
      </c>
      <c r="Q101" s="2">
        <f t="shared" si="16"/>
        <v>29424.860999999997</v>
      </c>
      <c r="AD101">
        <v>7</v>
      </c>
      <c r="AE101" t="s">
        <v>32</v>
      </c>
      <c r="AG101" t="s">
        <v>30</v>
      </c>
    </row>
    <row r="102" spans="1:33" x14ac:dyDescent="0.2">
      <c r="A102" s="7" t="s">
        <v>35</v>
      </c>
      <c r="B102" s="3"/>
      <c r="C102" s="10">
        <v>44443.377999999997</v>
      </c>
      <c r="D102" s="10"/>
      <c r="E102">
        <f t="shared" si="12"/>
        <v>-177.99676022378233</v>
      </c>
      <c r="F102">
        <f t="shared" si="13"/>
        <v>-178</v>
      </c>
      <c r="G102">
        <f t="shared" si="14"/>
        <v>7.1164799956022762E-3</v>
      </c>
      <c r="I102">
        <f>+G102</f>
        <v>7.1164799956022762E-3</v>
      </c>
      <c r="O102">
        <f t="shared" ca="1" si="15"/>
        <v>-1.6404524333346311E-3</v>
      </c>
      <c r="Q102" s="2">
        <f t="shared" si="16"/>
        <v>29424.877999999997</v>
      </c>
      <c r="AD102">
        <v>39</v>
      </c>
      <c r="AE102" t="s">
        <v>34</v>
      </c>
      <c r="AG102" t="s">
        <v>30</v>
      </c>
    </row>
    <row r="103" spans="1:33" x14ac:dyDescent="0.2">
      <c r="A103" s="49" t="s">
        <v>370</v>
      </c>
      <c r="B103" s="51" t="s">
        <v>51</v>
      </c>
      <c r="C103" s="50">
        <v>44532.332000000002</v>
      </c>
      <c r="D103" s="9"/>
      <c r="E103">
        <f t="shared" si="12"/>
        <v>-137.50046799681004</v>
      </c>
      <c r="F103">
        <f t="shared" si="13"/>
        <v>-137.5</v>
      </c>
      <c r="G103">
        <f t="shared" si="14"/>
        <v>-1.0279999987687916E-3</v>
      </c>
      <c r="I103">
        <f>+G103</f>
        <v>-1.0279999987687916E-3</v>
      </c>
      <c r="O103">
        <f t="shared" ca="1" si="15"/>
        <v>-1.6235578336228967E-3</v>
      </c>
      <c r="Q103" s="2">
        <f t="shared" si="16"/>
        <v>29513.832000000002</v>
      </c>
    </row>
    <row r="104" spans="1:33" x14ac:dyDescent="0.2">
      <c r="A104" s="49" t="s">
        <v>220</v>
      </c>
      <c r="B104" s="51" t="s">
        <v>59</v>
      </c>
      <c r="C104" s="50">
        <v>44739.910300000003</v>
      </c>
      <c r="D104" s="9"/>
      <c r="E104">
        <f t="shared" si="12"/>
        <v>-43.000484895682774</v>
      </c>
      <c r="F104">
        <f t="shared" si="13"/>
        <v>-43</v>
      </c>
      <c r="G104">
        <f t="shared" si="14"/>
        <v>-1.0651199918356724E-3</v>
      </c>
      <c r="J104">
        <f>+G104</f>
        <v>-1.0651199918356724E-3</v>
      </c>
      <c r="O104">
        <f t="shared" ca="1" si="15"/>
        <v>-1.5841371009621828E-3</v>
      </c>
      <c r="Q104" s="2">
        <f t="shared" si="16"/>
        <v>29721.410300000003</v>
      </c>
    </row>
    <row r="105" spans="1:33" x14ac:dyDescent="0.2">
      <c r="A105" s="7" t="s">
        <v>36</v>
      </c>
      <c r="B105" s="3"/>
      <c r="C105" s="10">
        <v>44757.481</v>
      </c>
      <c r="D105" s="10"/>
      <c r="E105">
        <f t="shared" si="12"/>
        <v>-35.001426935025783</v>
      </c>
      <c r="F105">
        <f t="shared" si="13"/>
        <v>-35</v>
      </c>
      <c r="G105">
        <f t="shared" si="14"/>
        <v>-3.1344000017270446E-3</v>
      </c>
      <c r="I105">
        <f>+G105</f>
        <v>-3.1344000017270446E-3</v>
      </c>
      <c r="O105">
        <f t="shared" ca="1" si="15"/>
        <v>-1.5807998960808527E-3</v>
      </c>
      <c r="Q105" s="2">
        <f t="shared" si="16"/>
        <v>29738.981</v>
      </c>
      <c r="AD105">
        <v>8</v>
      </c>
      <c r="AE105" t="s">
        <v>28</v>
      </c>
      <c r="AG105" t="s">
        <v>30</v>
      </c>
    </row>
    <row r="106" spans="1:33" x14ac:dyDescent="0.2">
      <c r="A106" s="7" t="s">
        <v>37</v>
      </c>
      <c r="B106" s="3"/>
      <c r="C106" s="10">
        <v>44834.3649</v>
      </c>
      <c r="D106" s="10"/>
      <c r="E106">
        <f t="shared" si="12"/>
        <v>-4.5524980556183579E-5</v>
      </c>
      <c r="F106">
        <f t="shared" si="13"/>
        <v>0</v>
      </c>
      <c r="G106">
        <f t="shared" si="14"/>
        <v>-9.9999997473787516E-5</v>
      </c>
      <c r="J106">
        <f>+G106</f>
        <v>-9.9999997473787516E-5</v>
      </c>
      <c r="O106">
        <f t="shared" ca="1" si="15"/>
        <v>-1.5661996247250327E-3</v>
      </c>
      <c r="Q106" s="2">
        <f t="shared" si="16"/>
        <v>29815.8649</v>
      </c>
      <c r="AD106">
        <v>14</v>
      </c>
      <c r="AE106" t="s">
        <v>28</v>
      </c>
      <c r="AG106" t="s">
        <v>30</v>
      </c>
    </row>
    <row r="107" spans="1:33" x14ac:dyDescent="0.2">
      <c r="A107" t="s">
        <v>12</v>
      </c>
      <c r="C107" s="10">
        <v>44834.364999999998</v>
      </c>
      <c r="D107" s="10" t="s">
        <v>14</v>
      </c>
      <c r="E107">
        <f t="shared" si="12"/>
        <v>0</v>
      </c>
      <c r="F107">
        <f t="shared" si="13"/>
        <v>0</v>
      </c>
      <c r="G107">
        <f t="shared" si="14"/>
        <v>0</v>
      </c>
      <c r="H107">
        <f>+G107</f>
        <v>0</v>
      </c>
      <c r="I107">
        <f>+G107</f>
        <v>0</v>
      </c>
      <c r="O107">
        <f t="shared" ca="1" si="15"/>
        <v>-1.5661996247250327E-3</v>
      </c>
      <c r="Q107" s="2">
        <f t="shared" si="16"/>
        <v>29815.864999999998</v>
      </c>
    </row>
    <row r="108" spans="1:33" x14ac:dyDescent="0.2">
      <c r="A108" s="7" t="s">
        <v>37</v>
      </c>
      <c r="B108" s="14"/>
      <c r="C108" s="13">
        <v>44845.332999999999</v>
      </c>
      <c r="D108" s="13"/>
      <c r="E108">
        <f t="shared" si="12"/>
        <v>4.9931799935408963</v>
      </c>
      <c r="F108">
        <f t="shared" si="13"/>
        <v>5</v>
      </c>
      <c r="G108">
        <f t="shared" si="14"/>
        <v>-1.4980799998738803E-2</v>
      </c>
      <c r="I108">
        <f>+G108</f>
        <v>-1.4980799998738803E-2</v>
      </c>
      <c r="O108">
        <f t="shared" ca="1" si="15"/>
        <v>-1.5641138716742011E-3</v>
      </c>
      <c r="Q108" s="2">
        <f t="shared" si="16"/>
        <v>29826.832999999999</v>
      </c>
      <c r="AD108">
        <v>7</v>
      </c>
      <c r="AE108" t="s">
        <v>32</v>
      </c>
      <c r="AG108" t="s">
        <v>30</v>
      </c>
    </row>
    <row r="109" spans="1:33" x14ac:dyDescent="0.2">
      <c r="A109" s="7" t="s">
        <v>37</v>
      </c>
      <c r="B109" s="14"/>
      <c r="C109" s="13">
        <v>44845.337</v>
      </c>
      <c r="D109" s="13"/>
      <c r="E109">
        <f t="shared" si="12"/>
        <v>4.9950009928095165</v>
      </c>
      <c r="F109">
        <f t="shared" si="13"/>
        <v>5</v>
      </c>
      <c r="G109">
        <f t="shared" si="14"/>
        <v>-1.0980799997923896E-2</v>
      </c>
      <c r="I109">
        <f>+G109</f>
        <v>-1.0980799997923896E-2</v>
      </c>
      <c r="O109">
        <f t="shared" ca="1" si="15"/>
        <v>-1.5641138716742011E-3</v>
      </c>
      <c r="Q109" s="2">
        <f t="shared" si="16"/>
        <v>29826.837</v>
      </c>
      <c r="AD109">
        <v>7</v>
      </c>
      <c r="AE109" t="s">
        <v>32</v>
      </c>
      <c r="AG109" t="s">
        <v>30</v>
      </c>
    </row>
    <row r="110" spans="1:33" x14ac:dyDescent="0.2">
      <c r="A110" s="49" t="s">
        <v>380</v>
      </c>
      <c r="B110" s="51" t="s">
        <v>59</v>
      </c>
      <c r="C110" s="50">
        <v>44878.292000000001</v>
      </c>
      <c r="D110" s="9"/>
      <c r="E110">
        <f t="shared" si="12"/>
        <v>19.997758714102151</v>
      </c>
      <c r="F110">
        <f t="shared" si="13"/>
        <v>20</v>
      </c>
      <c r="G110">
        <f t="shared" si="14"/>
        <v>-4.9231999946641736E-3</v>
      </c>
      <c r="I110">
        <f>+G110</f>
        <v>-4.9231999946641736E-3</v>
      </c>
      <c r="O110">
        <f t="shared" ca="1" si="15"/>
        <v>-1.557856612521707E-3</v>
      </c>
      <c r="Q110" s="2">
        <f t="shared" si="16"/>
        <v>29859.792000000001</v>
      </c>
    </row>
    <row r="111" spans="1:33" x14ac:dyDescent="0.2">
      <c r="A111" s="49" t="s">
        <v>390</v>
      </c>
      <c r="B111" s="51" t="s">
        <v>59</v>
      </c>
      <c r="C111" s="50">
        <v>45168.246500000001</v>
      </c>
      <c r="D111" s="9"/>
      <c r="E111">
        <f t="shared" si="12"/>
        <v>151.99949179552564</v>
      </c>
      <c r="F111">
        <f t="shared" si="13"/>
        <v>152</v>
      </c>
      <c r="G111">
        <f t="shared" si="14"/>
        <v>-1.1163199960719794E-3</v>
      </c>
      <c r="J111">
        <f>+G111</f>
        <v>-1.1163199960719794E-3</v>
      </c>
      <c r="O111">
        <f t="shared" ca="1" si="15"/>
        <v>-1.5027927319797576E-3</v>
      </c>
      <c r="Q111" s="2">
        <f t="shared" si="16"/>
        <v>30149.746500000001</v>
      </c>
    </row>
    <row r="112" spans="1:33" x14ac:dyDescent="0.2">
      <c r="A112" s="49" t="s">
        <v>390</v>
      </c>
      <c r="B112" s="51" t="s">
        <v>51</v>
      </c>
      <c r="C112" s="50">
        <v>45169.338600000003</v>
      </c>
      <c r="D112" s="9"/>
      <c r="E112">
        <f t="shared" si="12"/>
        <v>152.49667012074028</v>
      </c>
      <c r="F112">
        <f t="shared" si="13"/>
        <v>152.5</v>
      </c>
      <c r="G112">
        <f t="shared" si="14"/>
        <v>-7.3143999979947694E-3</v>
      </c>
      <c r="J112">
        <f>+G112</f>
        <v>-7.3143999979947694E-3</v>
      </c>
      <c r="O112">
        <f t="shared" ca="1" si="15"/>
        <v>-1.5025841566746745E-3</v>
      </c>
      <c r="Q112" s="2">
        <f t="shared" si="16"/>
        <v>30150.838600000003</v>
      </c>
    </row>
    <row r="113" spans="1:33" x14ac:dyDescent="0.2">
      <c r="A113" s="49" t="s">
        <v>220</v>
      </c>
      <c r="B113" s="51" t="s">
        <v>51</v>
      </c>
      <c r="C113" s="50">
        <v>45498.829100000003</v>
      </c>
      <c r="D113" s="9"/>
      <c r="E113">
        <f t="shared" si="12"/>
        <v>302.49715996954336</v>
      </c>
      <c r="F113">
        <f t="shared" si="13"/>
        <v>302.5</v>
      </c>
      <c r="G113">
        <f t="shared" si="14"/>
        <v>-6.2383999975281768E-3</v>
      </c>
      <c r="J113">
        <f>+G113</f>
        <v>-6.2383999975281768E-3</v>
      </c>
      <c r="O113">
        <f t="shared" ca="1" si="15"/>
        <v>-1.4400115651497319E-3</v>
      </c>
      <c r="Q113" s="2">
        <f t="shared" si="16"/>
        <v>30480.329100000003</v>
      </c>
    </row>
    <row r="114" spans="1:33" x14ac:dyDescent="0.2">
      <c r="A114" s="49" t="s">
        <v>400</v>
      </c>
      <c r="B114" s="51" t="s">
        <v>59</v>
      </c>
      <c r="C114" s="50">
        <v>45561.413999999997</v>
      </c>
      <c r="D114" s="9"/>
      <c r="E114">
        <f t="shared" si="12"/>
        <v>330.98892424541026</v>
      </c>
      <c r="F114">
        <f t="shared" si="13"/>
        <v>331</v>
      </c>
      <c r="G114">
        <f t="shared" si="14"/>
        <v>-2.432896000391338E-2</v>
      </c>
      <c r="I114">
        <f>+G114</f>
        <v>-2.432896000391338E-2</v>
      </c>
      <c r="O114">
        <f t="shared" ca="1" si="15"/>
        <v>-1.4281227727599929E-3</v>
      </c>
      <c r="Q114" s="2">
        <f t="shared" si="16"/>
        <v>30542.913999999997</v>
      </c>
    </row>
    <row r="115" spans="1:33" x14ac:dyDescent="0.2">
      <c r="A115" s="7" t="s">
        <v>39</v>
      </c>
      <c r="B115" s="14"/>
      <c r="C115" s="13">
        <v>45561.464</v>
      </c>
      <c r="D115" s="13"/>
      <c r="E115">
        <f t="shared" si="12"/>
        <v>331.01168673626472</v>
      </c>
      <c r="F115">
        <f t="shared" si="13"/>
        <v>331</v>
      </c>
      <c r="G115">
        <f t="shared" si="14"/>
        <v>2.5671039998997003E-2</v>
      </c>
      <c r="I115">
        <f>+G115</f>
        <v>2.5671039998997003E-2</v>
      </c>
      <c r="O115">
        <f t="shared" ca="1" si="15"/>
        <v>-1.4281227727599929E-3</v>
      </c>
      <c r="Q115" s="2">
        <f t="shared" si="16"/>
        <v>30542.964</v>
      </c>
      <c r="AD115">
        <v>34</v>
      </c>
      <c r="AE115" t="s">
        <v>38</v>
      </c>
      <c r="AG115" t="s">
        <v>30</v>
      </c>
    </row>
    <row r="116" spans="1:33" x14ac:dyDescent="0.2">
      <c r="A116" s="49" t="s">
        <v>220</v>
      </c>
      <c r="B116" s="51" t="s">
        <v>51</v>
      </c>
      <c r="C116" s="50">
        <v>45874.447399999997</v>
      </c>
      <c r="D116" s="9"/>
      <c r="E116">
        <f t="shared" si="12"/>
        <v>473.4973223298357</v>
      </c>
      <c r="F116">
        <f t="shared" si="13"/>
        <v>473.5</v>
      </c>
      <c r="G116">
        <f t="shared" si="14"/>
        <v>-5.8817600001930259E-3</v>
      </c>
      <c r="J116">
        <f t="shared" ref="J116:J121" si="17">+G116</f>
        <v>-5.8817600001930259E-3</v>
      </c>
      <c r="O116">
        <f t="shared" ca="1" si="15"/>
        <v>-1.3686788108112976E-3</v>
      </c>
      <c r="Q116" s="2">
        <f t="shared" si="16"/>
        <v>30855.947399999997</v>
      </c>
    </row>
    <row r="117" spans="1:33" x14ac:dyDescent="0.2">
      <c r="A117" s="49" t="s">
        <v>220</v>
      </c>
      <c r="B117" s="51" t="s">
        <v>59</v>
      </c>
      <c r="C117" s="50">
        <v>45875.550499999998</v>
      </c>
      <c r="D117" s="9"/>
      <c r="E117">
        <f t="shared" ref="E117:E148" si="18">+(C117-C$7)/C$8</f>
        <v>473.9995084030374</v>
      </c>
      <c r="F117">
        <f t="shared" ref="F117:F148" si="19">ROUND(2*E117,0)/2</f>
        <v>474</v>
      </c>
      <c r="G117">
        <f t="shared" ref="G117:G134" si="20">+C117-(C$7+F117*C$8)</f>
        <v>-1.0798400035127997E-3</v>
      </c>
      <c r="J117">
        <f t="shared" si="17"/>
        <v>-1.0798400035127997E-3</v>
      </c>
      <c r="O117">
        <f t="shared" ref="O117:O148" ca="1" si="21">+C$11+C$12*$F117</f>
        <v>-1.3684702355062145E-3</v>
      </c>
      <c r="Q117" s="2">
        <f t="shared" ref="Q117:Q148" si="22">+C117-15018.5</f>
        <v>30857.050499999998</v>
      </c>
    </row>
    <row r="118" spans="1:33" x14ac:dyDescent="0.2">
      <c r="A118" s="49" t="s">
        <v>220</v>
      </c>
      <c r="B118" s="51" t="s">
        <v>51</v>
      </c>
      <c r="C118" s="50">
        <v>45885.429199999999</v>
      </c>
      <c r="D118" s="9"/>
      <c r="E118">
        <f t="shared" si="18"/>
        <v>478.49678477085234</v>
      </c>
      <c r="F118">
        <f t="shared" si="19"/>
        <v>478.5</v>
      </c>
      <c r="G118">
        <f t="shared" si="20"/>
        <v>-7.0625599983031861E-3</v>
      </c>
      <c r="J118">
        <f t="shared" si="17"/>
        <v>-7.0625599983031861E-3</v>
      </c>
      <c r="O118">
        <f t="shared" ca="1" si="21"/>
        <v>-1.366593057760466E-3</v>
      </c>
      <c r="Q118" s="2">
        <f t="shared" si="22"/>
        <v>30866.929199999999</v>
      </c>
    </row>
    <row r="119" spans="1:33" x14ac:dyDescent="0.2">
      <c r="A119" s="49" t="s">
        <v>220</v>
      </c>
      <c r="B119" s="51" t="s">
        <v>59</v>
      </c>
      <c r="C119" s="50">
        <v>45886.533300000003</v>
      </c>
      <c r="D119" s="9"/>
      <c r="E119">
        <f t="shared" si="18"/>
        <v>478.99942609387284</v>
      </c>
      <c r="F119">
        <f t="shared" si="19"/>
        <v>479</v>
      </c>
      <c r="G119">
        <f t="shared" si="20"/>
        <v>-1.2606399977812544E-3</v>
      </c>
      <c r="J119">
        <f t="shared" si="17"/>
        <v>-1.2606399977812544E-3</v>
      </c>
      <c r="O119">
        <f t="shared" ca="1" si="21"/>
        <v>-1.3663844824553829E-3</v>
      </c>
      <c r="Q119" s="2">
        <f t="shared" si="22"/>
        <v>30868.033300000003</v>
      </c>
    </row>
    <row r="120" spans="1:33" x14ac:dyDescent="0.2">
      <c r="A120" s="49" t="s">
        <v>220</v>
      </c>
      <c r="B120" s="51" t="s">
        <v>51</v>
      </c>
      <c r="C120" s="50">
        <v>45900.806900000003</v>
      </c>
      <c r="D120" s="9"/>
      <c r="E120">
        <f t="shared" si="18"/>
        <v>485.49747988269507</v>
      </c>
      <c r="F120">
        <f t="shared" si="19"/>
        <v>485.5</v>
      </c>
      <c r="G120">
        <f t="shared" si="20"/>
        <v>-5.5356799930450507E-3</v>
      </c>
      <c r="J120">
        <f t="shared" si="17"/>
        <v>-5.5356799930450507E-3</v>
      </c>
      <c r="O120">
        <f t="shared" ca="1" si="21"/>
        <v>-1.3636730034893021E-3</v>
      </c>
      <c r="Q120" s="2">
        <f t="shared" si="22"/>
        <v>30882.306900000003</v>
      </c>
    </row>
    <row r="121" spans="1:33" x14ac:dyDescent="0.2">
      <c r="A121" s="49" t="s">
        <v>220</v>
      </c>
      <c r="B121" s="51" t="s">
        <v>51</v>
      </c>
      <c r="C121" s="50">
        <v>45911.789799999999</v>
      </c>
      <c r="D121" s="9"/>
      <c r="E121">
        <f t="shared" si="18"/>
        <v>490.4974430985078</v>
      </c>
      <c r="F121">
        <f t="shared" si="19"/>
        <v>490.5</v>
      </c>
      <c r="G121">
        <f t="shared" si="20"/>
        <v>-5.6164799971156754E-3</v>
      </c>
      <c r="J121">
        <f t="shared" si="17"/>
        <v>-5.6164799971156754E-3</v>
      </c>
      <c r="O121">
        <f t="shared" ca="1" si="21"/>
        <v>-1.3615872504384708E-3</v>
      </c>
      <c r="Q121" s="2">
        <f t="shared" si="22"/>
        <v>30893.289799999999</v>
      </c>
    </row>
    <row r="122" spans="1:33" x14ac:dyDescent="0.2">
      <c r="A122" s="7" t="s">
        <v>40</v>
      </c>
      <c r="B122" s="14" t="s">
        <v>51</v>
      </c>
      <c r="C122" s="13">
        <v>46210.53</v>
      </c>
      <c r="D122" s="13"/>
      <c r="E122">
        <f t="shared" si="18"/>
        <v>626.49886449769667</v>
      </c>
      <c r="F122">
        <f t="shared" si="19"/>
        <v>626.5</v>
      </c>
      <c r="G122">
        <f t="shared" si="20"/>
        <v>-2.4942399977589957E-3</v>
      </c>
      <c r="I122">
        <f>+G122</f>
        <v>-2.4942399977589957E-3</v>
      </c>
      <c r="O122">
        <f t="shared" ca="1" si="21"/>
        <v>-1.3048547674558561E-3</v>
      </c>
      <c r="Q122" s="2">
        <f t="shared" si="22"/>
        <v>31192.03</v>
      </c>
      <c r="AD122">
        <v>5</v>
      </c>
      <c r="AE122" t="s">
        <v>28</v>
      </c>
      <c r="AG122" t="s">
        <v>30</v>
      </c>
    </row>
    <row r="123" spans="1:33" x14ac:dyDescent="0.2">
      <c r="A123" s="49" t="s">
        <v>220</v>
      </c>
      <c r="B123" s="51" t="s">
        <v>51</v>
      </c>
      <c r="C123" s="50">
        <v>46236.885999999999</v>
      </c>
      <c r="D123" s="9"/>
      <c r="E123">
        <f t="shared" si="18"/>
        <v>638.49742867619364</v>
      </c>
      <c r="F123">
        <f t="shared" si="19"/>
        <v>638.5</v>
      </c>
      <c r="G123">
        <f t="shared" si="20"/>
        <v>-5.6481599967810325E-3</v>
      </c>
      <c r="I123">
        <f>+G123</f>
        <v>-5.6481599967810325E-3</v>
      </c>
      <c r="O123">
        <f t="shared" ca="1" si="21"/>
        <v>-1.2998489601338608E-3</v>
      </c>
      <c r="Q123" s="2">
        <f t="shared" si="22"/>
        <v>31218.385999999999</v>
      </c>
    </row>
    <row r="124" spans="1:33" x14ac:dyDescent="0.2">
      <c r="A124" s="49" t="s">
        <v>431</v>
      </c>
      <c r="B124" s="51" t="s">
        <v>59</v>
      </c>
      <c r="C124" s="50">
        <v>46246.769</v>
      </c>
      <c r="D124" s="9"/>
      <c r="E124">
        <f t="shared" si="18"/>
        <v>642.9966626182221</v>
      </c>
      <c r="F124">
        <f t="shared" si="19"/>
        <v>643</v>
      </c>
      <c r="G124">
        <f t="shared" si="20"/>
        <v>-7.3308799983351491E-3</v>
      </c>
      <c r="I124">
        <f>+G124</f>
        <v>-7.3308799983351491E-3</v>
      </c>
      <c r="O124">
        <f t="shared" ca="1" si="21"/>
        <v>-1.2979717823881124E-3</v>
      </c>
      <c r="Q124" s="2">
        <f t="shared" si="22"/>
        <v>31228.269</v>
      </c>
    </row>
    <row r="125" spans="1:33" x14ac:dyDescent="0.2">
      <c r="A125" s="49" t="s">
        <v>220</v>
      </c>
      <c r="B125" s="51" t="s">
        <v>51</v>
      </c>
      <c r="C125" s="50">
        <v>46258.851199999997</v>
      </c>
      <c r="D125" s="9"/>
      <c r="E125">
        <f t="shared" si="18"/>
        <v>648.49708195793232</v>
      </c>
      <c r="F125">
        <f t="shared" si="19"/>
        <v>648.5</v>
      </c>
      <c r="G125">
        <f t="shared" si="20"/>
        <v>-6.4097600043169223E-3</v>
      </c>
      <c r="J125">
        <f>+G125</f>
        <v>-6.4097600043169223E-3</v>
      </c>
      <c r="O125">
        <f t="shared" ca="1" si="21"/>
        <v>-1.295677454032198E-3</v>
      </c>
      <c r="Q125" s="2">
        <f t="shared" si="22"/>
        <v>31240.351199999997</v>
      </c>
    </row>
    <row r="126" spans="1:33" x14ac:dyDescent="0.2">
      <c r="A126" s="7" t="s">
        <v>41</v>
      </c>
      <c r="B126" s="14" t="s">
        <v>51</v>
      </c>
      <c r="C126" s="13">
        <v>46298.391000000003</v>
      </c>
      <c r="D126" s="13"/>
      <c r="E126">
        <f t="shared" si="18"/>
        <v>666.4975686746194</v>
      </c>
      <c r="F126">
        <f t="shared" si="19"/>
        <v>666.5</v>
      </c>
      <c r="G126">
        <f t="shared" si="20"/>
        <v>-5.3406399965751916E-3</v>
      </c>
      <c r="I126">
        <f t="shared" ref="I126:I131" si="23">+G126</f>
        <v>-5.3406399965751916E-3</v>
      </c>
      <c r="O126">
        <f t="shared" ca="1" si="21"/>
        <v>-1.2881687430492048E-3</v>
      </c>
      <c r="Q126" s="2">
        <f t="shared" si="22"/>
        <v>31279.891000000003</v>
      </c>
      <c r="AD126">
        <v>9</v>
      </c>
      <c r="AE126" t="s">
        <v>32</v>
      </c>
      <c r="AG126" t="s">
        <v>30</v>
      </c>
    </row>
    <row r="127" spans="1:33" x14ac:dyDescent="0.2">
      <c r="A127" s="49" t="s">
        <v>424</v>
      </c>
      <c r="B127" s="51" t="s">
        <v>51</v>
      </c>
      <c r="C127" s="50">
        <v>46298.392</v>
      </c>
      <c r="D127" s="9"/>
      <c r="E127">
        <f t="shared" si="18"/>
        <v>666.49802392443496</v>
      </c>
      <c r="F127">
        <f t="shared" si="19"/>
        <v>666.5</v>
      </c>
      <c r="G127">
        <f t="shared" si="20"/>
        <v>-4.3406400000094436E-3</v>
      </c>
      <c r="I127">
        <f t="shared" si="23"/>
        <v>-4.3406400000094436E-3</v>
      </c>
      <c r="O127">
        <f t="shared" ca="1" si="21"/>
        <v>-1.2881687430492048E-3</v>
      </c>
      <c r="Q127" s="2">
        <f t="shared" si="22"/>
        <v>31279.892</v>
      </c>
    </row>
    <row r="128" spans="1:33" x14ac:dyDescent="0.2">
      <c r="A128" s="49" t="s">
        <v>441</v>
      </c>
      <c r="B128" s="51" t="s">
        <v>51</v>
      </c>
      <c r="C128" s="50">
        <v>46320.383999999998</v>
      </c>
      <c r="D128" s="9"/>
      <c r="E128">
        <f t="shared" si="18"/>
        <v>676.50987790127078</v>
      </c>
      <c r="F128">
        <f t="shared" si="19"/>
        <v>676.5</v>
      </c>
      <c r="G128">
        <f t="shared" si="20"/>
        <v>2.1697759999369737E-2</v>
      </c>
      <c r="I128">
        <f t="shared" si="23"/>
        <v>2.1697759999369737E-2</v>
      </c>
      <c r="O128">
        <f t="shared" ca="1" si="21"/>
        <v>-1.2839972369475419E-3</v>
      </c>
      <c r="Q128" s="2">
        <f t="shared" si="22"/>
        <v>31301.883999999998</v>
      </c>
    </row>
    <row r="129" spans="1:33" x14ac:dyDescent="0.2">
      <c r="A129" s="49" t="s">
        <v>441</v>
      </c>
      <c r="B129" s="51" t="s">
        <v>51</v>
      </c>
      <c r="C129" s="50">
        <v>46342.362000000001</v>
      </c>
      <c r="D129" s="9"/>
      <c r="E129">
        <f t="shared" si="18"/>
        <v>686.5153583806698</v>
      </c>
      <c r="F129">
        <f t="shared" si="19"/>
        <v>686.5</v>
      </c>
      <c r="G129">
        <f t="shared" si="20"/>
        <v>3.3736160003172699E-2</v>
      </c>
      <c r="I129">
        <f t="shared" si="23"/>
        <v>3.3736160003172699E-2</v>
      </c>
      <c r="O129">
        <f t="shared" ca="1" si="21"/>
        <v>-1.2798257308458791E-3</v>
      </c>
      <c r="Q129" s="2">
        <f t="shared" si="22"/>
        <v>31323.862000000001</v>
      </c>
    </row>
    <row r="130" spans="1:33" x14ac:dyDescent="0.2">
      <c r="A130" s="49" t="s">
        <v>449</v>
      </c>
      <c r="B130" s="51" t="s">
        <v>51</v>
      </c>
      <c r="C130" s="50">
        <v>46968.313999999998</v>
      </c>
      <c r="D130" s="9"/>
      <c r="E130">
        <f t="shared" si="18"/>
        <v>971.47989187052053</v>
      </c>
      <c r="F130">
        <f t="shared" si="19"/>
        <v>971.5</v>
      </c>
      <c r="G130">
        <f t="shared" si="20"/>
        <v>-4.4169439999677707E-2</v>
      </c>
      <c r="I130">
        <f t="shared" si="23"/>
        <v>-4.4169439999677707E-2</v>
      </c>
      <c r="O130">
        <f t="shared" ca="1" si="21"/>
        <v>-1.1609378069484884E-3</v>
      </c>
      <c r="Q130" s="2">
        <f t="shared" si="22"/>
        <v>31949.813999999998</v>
      </c>
    </row>
    <row r="131" spans="1:33" x14ac:dyDescent="0.2">
      <c r="A131" s="49" t="s">
        <v>449</v>
      </c>
      <c r="B131" s="51" t="s">
        <v>59</v>
      </c>
      <c r="C131" s="50">
        <v>46969.493999999999</v>
      </c>
      <c r="D131" s="9"/>
      <c r="E131">
        <f t="shared" si="18"/>
        <v>972.01708665465435</v>
      </c>
      <c r="F131">
        <f t="shared" si="19"/>
        <v>972</v>
      </c>
      <c r="G131">
        <f t="shared" si="20"/>
        <v>3.753248000430176E-2</v>
      </c>
      <c r="I131">
        <f t="shared" si="23"/>
        <v>3.753248000430176E-2</v>
      </c>
      <c r="O131">
        <f t="shared" ca="1" si="21"/>
        <v>-1.1607292316434053E-3</v>
      </c>
      <c r="Q131" s="2">
        <f t="shared" si="22"/>
        <v>31950.993999999999</v>
      </c>
    </row>
    <row r="132" spans="1:33" x14ac:dyDescent="0.2">
      <c r="A132" s="49" t="s">
        <v>457</v>
      </c>
      <c r="B132" s="51" t="s">
        <v>59</v>
      </c>
      <c r="C132" s="50">
        <v>47307.732799999998</v>
      </c>
      <c r="D132" s="9"/>
      <c r="E132">
        <f t="shared" si="18"/>
        <v>1126.0002384780641</v>
      </c>
      <c r="F132">
        <f t="shared" si="19"/>
        <v>1126</v>
      </c>
      <c r="G132">
        <f t="shared" si="20"/>
        <v>5.2383999718585983E-4</v>
      </c>
      <c r="J132">
        <f>+G132</f>
        <v>5.2383999718585983E-4</v>
      </c>
      <c r="O132">
        <f t="shared" ca="1" si="21"/>
        <v>-1.0964880376777976E-3</v>
      </c>
      <c r="Q132" s="2">
        <f t="shared" si="22"/>
        <v>32289.232799999998</v>
      </c>
    </row>
    <row r="133" spans="1:33" x14ac:dyDescent="0.2">
      <c r="A133" s="8" t="s">
        <v>44</v>
      </c>
      <c r="B133" s="15"/>
      <c r="C133" s="13">
        <v>47307.732819999997</v>
      </c>
      <c r="D133" s="16">
        <v>3.5E-4</v>
      </c>
      <c r="E133">
        <f t="shared" si="18"/>
        <v>1126.0002475830604</v>
      </c>
      <c r="F133">
        <f t="shared" si="19"/>
        <v>1126</v>
      </c>
      <c r="G133">
        <f t="shared" si="20"/>
        <v>5.4383999668061733E-4</v>
      </c>
      <c r="J133">
        <f>+G133</f>
        <v>5.4383999668061733E-4</v>
      </c>
      <c r="O133">
        <f t="shared" ca="1" si="21"/>
        <v>-1.0964880376777976E-3</v>
      </c>
      <c r="Q133" s="2">
        <f t="shared" si="22"/>
        <v>32289.232819999997</v>
      </c>
    </row>
    <row r="134" spans="1:33" x14ac:dyDescent="0.2">
      <c r="A134" s="49" t="s">
        <v>461</v>
      </c>
      <c r="B134" s="51" t="s">
        <v>59</v>
      </c>
      <c r="C134" s="50">
        <v>47437.330300000001</v>
      </c>
      <c r="D134" s="9"/>
      <c r="E134">
        <f t="shared" si="18"/>
        <v>1184.9994766448119</v>
      </c>
      <c r="F134">
        <f t="shared" si="19"/>
        <v>1185</v>
      </c>
      <c r="G134">
        <f t="shared" si="20"/>
        <v>-1.1495999933686107E-3</v>
      </c>
      <c r="J134">
        <f>+G134</f>
        <v>-1.1495999933686107E-3</v>
      </c>
      <c r="O134">
        <f t="shared" ca="1" si="21"/>
        <v>-1.0718761516779868E-3</v>
      </c>
      <c r="Q134" s="2">
        <f t="shared" si="22"/>
        <v>32418.830300000001</v>
      </c>
    </row>
    <row r="135" spans="1:33" x14ac:dyDescent="0.2">
      <c r="A135" s="18" t="s">
        <v>44</v>
      </c>
      <c r="B135" s="19" t="s">
        <v>51</v>
      </c>
      <c r="C135" s="20">
        <v>47495.634879999998</v>
      </c>
      <c r="D135" s="20">
        <v>-2.2000000000000001E-4</v>
      </c>
      <c r="E135">
        <f t="shared" si="18"/>
        <v>1211.5426260237111</v>
      </c>
      <c r="F135">
        <f t="shared" si="19"/>
        <v>1211.5</v>
      </c>
      <c r="O135">
        <f t="shared" ca="1" si="21"/>
        <v>-1.0608216605085803E-3</v>
      </c>
      <c r="Q135" s="2">
        <f t="shared" si="22"/>
        <v>32477.134879999998</v>
      </c>
      <c r="U135">
        <f>+C135-(C$7+F135*C$8)</f>
        <v>9.3632160002016462E-2</v>
      </c>
    </row>
    <row r="136" spans="1:33" x14ac:dyDescent="0.2">
      <c r="A136" s="18" t="s">
        <v>44</v>
      </c>
      <c r="B136" s="19" t="s">
        <v>51</v>
      </c>
      <c r="C136" s="20">
        <v>47568.752260000001</v>
      </c>
      <c r="D136" s="20">
        <v>-3.8000000000000002E-4</v>
      </c>
      <c r="E136">
        <f t="shared" si="18"/>
        <v>1244.8292998927957</v>
      </c>
      <c r="F136">
        <f t="shared" si="19"/>
        <v>1245</v>
      </c>
      <c r="O136">
        <f t="shared" ca="1" si="21"/>
        <v>-1.0468471150680099E-3</v>
      </c>
      <c r="Q136" s="2">
        <f t="shared" si="22"/>
        <v>32550.252260000001</v>
      </c>
      <c r="U136">
        <f>+C136-(C$7+F136*C$8)</f>
        <v>-0.37495919999491889</v>
      </c>
    </row>
    <row r="137" spans="1:33" x14ac:dyDescent="0.2">
      <c r="A137" s="21" t="s">
        <v>44</v>
      </c>
      <c r="B137" s="22"/>
      <c r="C137" s="20">
        <v>47654.793859999998</v>
      </c>
      <c r="D137" s="23">
        <v>1.2E-4</v>
      </c>
      <c r="E137">
        <f t="shared" si="18"/>
        <v>1283.9997225525515</v>
      </c>
      <c r="F137">
        <f t="shared" si="19"/>
        <v>1284</v>
      </c>
      <c r="G137">
        <f t="shared" ref="G137:G145" si="24">+C137-(C$7+F137*C$8)</f>
        <v>-6.0944000142626464E-4</v>
      </c>
      <c r="J137">
        <f>+G137</f>
        <v>-6.0944000142626464E-4</v>
      </c>
      <c r="O137">
        <f t="shared" ca="1" si="21"/>
        <v>-1.0305782412715248E-3</v>
      </c>
      <c r="Q137" s="2">
        <f t="shared" si="22"/>
        <v>32636.293859999998</v>
      </c>
    </row>
    <row r="138" spans="1:33" x14ac:dyDescent="0.2">
      <c r="A138" s="49" t="s">
        <v>457</v>
      </c>
      <c r="B138" s="51" t="s">
        <v>59</v>
      </c>
      <c r="C138" s="50">
        <v>47654.793899999997</v>
      </c>
      <c r="D138" s="9"/>
      <c r="E138">
        <f t="shared" si="18"/>
        <v>1283.9997407625438</v>
      </c>
      <c r="F138">
        <f t="shared" si="19"/>
        <v>1284</v>
      </c>
      <c r="G138">
        <f t="shared" si="24"/>
        <v>-5.6944000243674964E-4</v>
      </c>
      <c r="J138">
        <f>+G138</f>
        <v>-5.6944000243674964E-4</v>
      </c>
      <c r="O138">
        <f t="shared" ca="1" si="21"/>
        <v>-1.0305782412715248E-3</v>
      </c>
      <c r="Q138" s="2">
        <f t="shared" si="22"/>
        <v>32636.293899999997</v>
      </c>
    </row>
    <row r="139" spans="1:33" x14ac:dyDescent="0.2">
      <c r="A139" s="49" t="s">
        <v>467</v>
      </c>
      <c r="B139" s="51" t="s">
        <v>59</v>
      </c>
      <c r="C139" s="50">
        <v>47696.527499999997</v>
      </c>
      <c r="D139" s="9"/>
      <c r="E139">
        <f t="shared" si="18"/>
        <v>1302.9989545278995</v>
      </c>
      <c r="F139">
        <f t="shared" si="19"/>
        <v>1303</v>
      </c>
      <c r="G139">
        <f t="shared" si="24"/>
        <v>-2.2964800009503961E-3</v>
      </c>
      <c r="J139">
        <f>+G139</f>
        <v>-2.2964800009503961E-3</v>
      </c>
      <c r="O139">
        <f t="shared" ca="1" si="21"/>
        <v>-1.0226523796783653E-3</v>
      </c>
      <c r="Q139" s="2">
        <f t="shared" si="22"/>
        <v>32678.027499999997</v>
      </c>
    </row>
    <row r="140" spans="1:33" x14ac:dyDescent="0.2">
      <c r="A140" s="24" t="s">
        <v>46</v>
      </c>
      <c r="B140" s="19" t="s">
        <v>51</v>
      </c>
      <c r="C140" s="20">
        <v>48108.389000000003</v>
      </c>
      <c r="D140" s="20"/>
      <c r="E140">
        <f t="shared" si="18"/>
        <v>1490.4988270579536</v>
      </c>
      <c r="F140">
        <f t="shared" si="19"/>
        <v>1490.5</v>
      </c>
      <c r="G140">
        <f t="shared" si="24"/>
        <v>-2.5764799938770011E-3</v>
      </c>
      <c r="I140">
        <f>+G140</f>
        <v>-2.5764799938770011E-3</v>
      </c>
      <c r="O140">
        <f t="shared" ca="1" si="21"/>
        <v>-9.4443664027218737E-4</v>
      </c>
      <c r="Q140" s="2">
        <f t="shared" si="22"/>
        <v>33089.889000000003</v>
      </c>
      <c r="AD140">
        <v>7</v>
      </c>
      <c r="AE140" t="s">
        <v>28</v>
      </c>
      <c r="AG140" t="s">
        <v>30</v>
      </c>
    </row>
    <row r="141" spans="1:33" x14ac:dyDescent="0.2">
      <c r="A141" s="24" t="s">
        <v>44</v>
      </c>
      <c r="B141" s="19" t="s">
        <v>51</v>
      </c>
      <c r="C141" s="20">
        <v>48108.3891</v>
      </c>
      <c r="D141" s="20"/>
      <c r="E141">
        <f t="shared" si="18"/>
        <v>1490.4988725829342</v>
      </c>
      <c r="F141">
        <f t="shared" si="19"/>
        <v>1490.5</v>
      </c>
      <c r="G141">
        <f t="shared" si="24"/>
        <v>-2.4764799964032136E-3</v>
      </c>
      <c r="J141">
        <f>+G141</f>
        <v>-2.4764799964032136E-3</v>
      </c>
      <c r="O141">
        <f t="shared" ca="1" si="21"/>
        <v>-9.4443664027218737E-4</v>
      </c>
      <c r="Q141" s="2">
        <f t="shared" si="22"/>
        <v>33089.8891</v>
      </c>
      <c r="AB141" t="s">
        <v>42</v>
      </c>
      <c r="AC141" t="s">
        <v>30</v>
      </c>
      <c r="AG141" t="s">
        <v>45</v>
      </c>
    </row>
    <row r="142" spans="1:33" x14ac:dyDescent="0.2">
      <c r="A142" s="24" t="s">
        <v>47</v>
      </c>
      <c r="B142" s="19"/>
      <c r="C142" s="20">
        <v>48476.323700000001</v>
      </c>
      <c r="D142" s="20"/>
      <c r="E142">
        <f t="shared" si="18"/>
        <v>1658.0010319238668</v>
      </c>
      <c r="F142">
        <f t="shared" si="19"/>
        <v>1658</v>
      </c>
      <c r="G142">
        <f t="shared" si="24"/>
        <v>2.2667200028081425E-3</v>
      </c>
      <c r="J142">
        <f>+G142</f>
        <v>2.2667200028081425E-3</v>
      </c>
      <c r="O142">
        <f t="shared" ca="1" si="21"/>
        <v>-8.7456391306933484E-4</v>
      </c>
      <c r="Q142" s="2">
        <f t="shared" si="22"/>
        <v>33457.823700000001</v>
      </c>
      <c r="AB142" t="s">
        <v>42</v>
      </c>
      <c r="AC142" t="s">
        <v>43</v>
      </c>
      <c r="AG142" t="s">
        <v>45</v>
      </c>
    </row>
    <row r="143" spans="1:33" x14ac:dyDescent="0.2">
      <c r="A143" s="24" t="s">
        <v>47</v>
      </c>
      <c r="B143" s="19"/>
      <c r="C143" s="20">
        <v>48476.3243</v>
      </c>
      <c r="D143" s="20"/>
      <c r="E143">
        <f t="shared" si="18"/>
        <v>1658.0013050737566</v>
      </c>
      <c r="F143">
        <f t="shared" si="19"/>
        <v>1658</v>
      </c>
      <c r="G143">
        <f t="shared" si="24"/>
        <v>2.8667200022027828E-3</v>
      </c>
      <c r="J143">
        <f>+G143</f>
        <v>2.8667200022027828E-3</v>
      </c>
      <c r="O143">
        <f t="shared" ca="1" si="21"/>
        <v>-8.7456391306933484E-4</v>
      </c>
      <c r="Q143" s="2">
        <f t="shared" si="22"/>
        <v>33457.8243</v>
      </c>
      <c r="AB143" t="s">
        <v>42</v>
      </c>
      <c r="AC143" t="s">
        <v>30</v>
      </c>
      <c r="AG143" t="s">
        <v>45</v>
      </c>
    </row>
    <row r="144" spans="1:33" x14ac:dyDescent="0.2">
      <c r="A144" s="24" t="s">
        <v>49</v>
      </c>
      <c r="B144" s="19" t="s">
        <v>51</v>
      </c>
      <c r="C144" s="20">
        <v>48499.383800000003</v>
      </c>
      <c r="D144" s="20"/>
      <c r="E144">
        <f t="shared" si="18"/>
        <v>1668.4991382303087</v>
      </c>
      <c r="F144">
        <f t="shared" si="19"/>
        <v>1668.5</v>
      </c>
      <c r="G144">
        <f t="shared" si="24"/>
        <v>-1.892959997348953E-3</v>
      </c>
      <c r="J144">
        <f>+G144</f>
        <v>-1.892959997348953E-3</v>
      </c>
      <c r="O144">
        <f t="shared" ca="1" si="21"/>
        <v>-8.7018383166258891E-4</v>
      </c>
      <c r="Q144" s="2">
        <f t="shared" si="22"/>
        <v>33480.883800000003</v>
      </c>
      <c r="AB144" t="s">
        <v>42</v>
      </c>
      <c r="AD144">
        <v>32</v>
      </c>
      <c r="AE144" t="s">
        <v>48</v>
      </c>
      <c r="AG144" t="s">
        <v>30</v>
      </c>
    </row>
    <row r="145" spans="1:21" x14ac:dyDescent="0.2">
      <c r="A145" s="49" t="s">
        <v>480</v>
      </c>
      <c r="B145" s="51" t="s">
        <v>51</v>
      </c>
      <c r="C145" s="50">
        <v>49237.468000000001</v>
      </c>
      <c r="D145" s="9"/>
      <c r="E145">
        <f t="shared" si="18"/>
        <v>2004.5118352569655</v>
      </c>
      <c r="F145">
        <f t="shared" si="19"/>
        <v>2004.5</v>
      </c>
      <c r="G145">
        <f t="shared" si="24"/>
        <v>2.5997280004958156E-2</v>
      </c>
      <c r="I145">
        <f>+G145</f>
        <v>2.5997280004958156E-2</v>
      </c>
      <c r="O145">
        <f t="shared" ca="1" si="21"/>
        <v>-7.3002122664671764E-4</v>
      </c>
      <c r="Q145" s="2">
        <f t="shared" si="22"/>
        <v>34218.968000000001</v>
      </c>
    </row>
    <row r="146" spans="1:21" x14ac:dyDescent="0.2">
      <c r="A146" s="25" t="s">
        <v>50</v>
      </c>
      <c r="B146" s="22" t="s">
        <v>51</v>
      </c>
      <c r="C146" s="20">
        <v>49539.377500000002</v>
      </c>
      <c r="D146" s="20">
        <v>1E-4</v>
      </c>
      <c r="E146">
        <f t="shared" si="18"/>
        <v>2141.9560799013711</v>
      </c>
      <c r="F146">
        <f t="shared" si="19"/>
        <v>2142</v>
      </c>
      <c r="O146">
        <f t="shared" ca="1" si="21"/>
        <v>-6.726630177488537E-4</v>
      </c>
      <c r="Q146" s="2">
        <f t="shared" si="22"/>
        <v>34520.877500000002</v>
      </c>
      <c r="U146" s="17">
        <v>-9.6474719997786451E-2</v>
      </c>
    </row>
    <row r="147" spans="1:21" x14ac:dyDescent="0.2">
      <c r="A147" s="25" t="s">
        <v>50</v>
      </c>
      <c r="B147" s="22" t="s">
        <v>51</v>
      </c>
      <c r="C147" s="20">
        <v>49546.492100000003</v>
      </c>
      <c r="D147" s="20">
        <v>2.0000000000000001E-4</v>
      </c>
      <c r="E147">
        <f t="shared" si="18"/>
        <v>2145.1950002498434</v>
      </c>
      <c r="F147">
        <f t="shared" si="19"/>
        <v>2145</v>
      </c>
      <c r="O147">
        <f t="shared" ca="1" si="21"/>
        <v>-6.7141156591835483E-4</v>
      </c>
      <c r="Q147" s="2">
        <f t="shared" si="22"/>
        <v>34527.992100000003</v>
      </c>
      <c r="U147" s="17">
        <v>0.42833680000330787</v>
      </c>
    </row>
    <row r="148" spans="1:21" x14ac:dyDescent="0.2">
      <c r="A148" s="25" t="s">
        <v>50</v>
      </c>
      <c r="B148" s="22" t="s">
        <v>51</v>
      </c>
      <c r="C148" s="20">
        <v>49560.339699999997</v>
      </c>
      <c r="D148" s="20">
        <v>4.0000000000000002E-4</v>
      </c>
      <c r="E148">
        <f t="shared" si="18"/>
        <v>2151.499117616594</v>
      </c>
      <c r="F148">
        <f t="shared" si="19"/>
        <v>2151.5</v>
      </c>
      <c r="G148">
        <f>+C148-(C$7+F148*C$8)</f>
        <v>-1.9382399987080134E-3</v>
      </c>
      <c r="J148">
        <f>+G148</f>
        <v>-1.9382399987080134E-3</v>
      </c>
      <c r="O148">
        <f t="shared" ca="1" si="21"/>
        <v>-6.6870008695227399E-4</v>
      </c>
      <c r="Q148" s="2">
        <f t="shared" si="22"/>
        <v>34541.839699999997</v>
      </c>
    </row>
    <row r="149" spans="1:21" x14ac:dyDescent="0.2">
      <c r="A149" s="49" t="s">
        <v>431</v>
      </c>
      <c r="B149" s="51" t="s">
        <v>59</v>
      </c>
      <c r="C149" s="50">
        <v>49565.824000000001</v>
      </c>
      <c r="D149" s="9"/>
      <c r="E149">
        <f t="shared" ref="E149:E178" si="25">+(C149-C$7)/C$8</f>
        <v>2153.9958441883114</v>
      </c>
      <c r="F149">
        <f t="shared" ref="F149:F178" si="26">ROUND(2*E149,0)/2</f>
        <v>2154</v>
      </c>
      <c r="G149">
        <f>+C149-(C$7+F149*C$8)</f>
        <v>-9.1286399983800948E-3</v>
      </c>
      <c r="I149">
        <f>+G149</f>
        <v>-9.1286399983800948E-3</v>
      </c>
      <c r="O149">
        <f t="shared" ref="O149:O178" ca="1" si="27">+C$11+C$12*$F149</f>
        <v>-6.6765721042685833E-4</v>
      </c>
      <c r="Q149" s="2">
        <f t="shared" ref="Q149:Q178" si="28">+C149-15018.5</f>
        <v>34547.324000000001</v>
      </c>
    </row>
    <row r="150" spans="1:21" x14ac:dyDescent="0.2">
      <c r="A150" s="25" t="s">
        <v>50</v>
      </c>
      <c r="B150" s="26" t="s">
        <v>59</v>
      </c>
      <c r="C150" s="20">
        <v>49567.328999999998</v>
      </c>
      <c r="D150" s="20">
        <v>1E-4</v>
      </c>
      <c r="E150">
        <f t="shared" si="25"/>
        <v>2154.6809951629889</v>
      </c>
      <c r="F150">
        <f t="shared" si="26"/>
        <v>2154.5</v>
      </c>
      <c r="O150">
        <f t="shared" ca="1" si="27"/>
        <v>-6.6744863512177522E-4</v>
      </c>
      <c r="Q150" s="2">
        <f t="shared" si="28"/>
        <v>34548.828999999998</v>
      </c>
      <c r="U150" s="17">
        <v>0.39757328000268899</v>
      </c>
    </row>
    <row r="151" spans="1:21" x14ac:dyDescent="0.2">
      <c r="A151" s="25" t="s">
        <v>50</v>
      </c>
      <c r="B151" s="26" t="s">
        <v>59</v>
      </c>
      <c r="C151" s="20">
        <v>50269.383399999999</v>
      </c>
      <c r="D151" s="20">
        <v>2.0000000000000001E-4</v>
      </c>
      <c r="E151">
        <f t="shared" si="25"/>
        <v>2474.2911323308517</v>
      </c>
      <c r="F151">
        <f t="shared" si="26"/>
        <v>2474.5</v>
      </c>
      <c r="O151">
        <f t="shared" ca="1" si="27"/>
        <v>-5.3396043986856452E-4</v>
      </c>
      <c r="Q151" s="2">
        <f t="shared" si="28"/>
        <v>35250.883399999999</v>
      </c>
      <c r="U151" s="17">
        <v>-0.45879792000050656</v>
      </c>
    </row>
    <row r="152" spans="1:21" x14ac:dyDescent="0.2">
      <c r="A152" s="25" t="s">
        <v>50</v>
      </c>
      <c r="B152" s="26" t="s">
        <v>59</v>
      </c>
      <c r="C152" s="20">
        <v>50274.463400000001</v>
      </c>
      <c r="D152" s="20">
        <v>1E-4</v>
      </c>
      <c r="E152">
        <f t="shared" si="25"/>
        <v>2476.6038014015298</v>
      </c>
      <c r="F152">
        <f t="shared" si="26"/>
        <v>2476.5</v>
      </c>
      <c r="O152">
        <f t="shared" ca="1" si="27"/>
        <v>-5.3312613864823187E-4</v>
      </c>
      <c r="Q152" s="2">
        <f t="shared" si="28"/>
        <v>35255.963400000001</v>
      </c>
      <c r="U152" s="17">
        <v>0.22800976000144146</v>
      </c>
    </row>
    <row r="153" spans="1:21" x14ac:dyDescent="0.2">
      <c r="A153" s="49" t="s">
        <v>494</v>
      </c>
      <c r="B153" s="51" t="s">
        <v>59</v>
      </c>
      <c r="C153" s="50">
        <v>51415.364999999998</v>
      </c>
      <c r="D153" s="9"/>
      <c r="E153">
        <f t="shared" si="25"/>
        <v>2995.9990460877434</v>
      </c>
      <c r="F153">
        <f t="shared" si="26"/>
        <v>2996</v>
      </c>
      <c r="G153">
        <f t="shared" ref="G153:G178" si="29">+C153-(C$7+F153*C$8)</f>
        <v>-2.0953599960193969E-3</v>
      </c>
      <c r="I153">
        <f>+G153</f>
        <v>-2.0953599960193969E-3</v>
      </c>
      <c r="O153">
        <f t="shared" ca="1" si="27"/>
        <v>-3.1641639666684773E-4</v>
      </c>
      <c r="Q153" s="2">
        <f t="shared" si="28"/>
        <v>36396.864999999998</v>
      </c>
    </row>
    <row r="154" spans="1:21" x14ac:dyDescent="0.2">
      <c r="A154" s="49" t="s">
        <v>494</v>
      </c>
      <c r="B154" s="51" t="s">
        <v>59</v>
      </c>
      <c r="C154" s="50">
        <v>51740.447999999997</v>
      </c>
      <c r="D154" s="9"/>
      <c r="E154">
        <f t="shared" si="25"/>
        <v>3143.9930223678434</v>
      </c>
      <c r="F154">
        <f t="shared" si="26"/>
        <v>3144</v>
      </c>
      <c r="G154">
        <f t="shared" si="29"/>
        <v>-1.5327039996918757E-2</v>
      </c>
      <c r="I154">
        <f>+G154</f>
        <v>-1.5327039996918757E-2</v>
      </c>
      <c r="O154">
        <f t="shared" ca="1" si="27"/>
        <v>-2.5467810636223775E-4</v>
      </c>
      <c r="Q154" s="2">
        <f t="shared" si="28"/>
        <v>36721.947999999997</v>
      </c>
    </row>
    <row r="155" spans="1:21" x14ac:dyDescent="0.2">
      <c r="A155" s="49" t="s">
        <v>494</v>
      </c>
      <c r="B155" s="51" t="s">
        <v>59</v>
      </c>
      <c r="C155" s="50">
        <v>51773.408900000002</v>
      </c>
      <c r="D155" s="9"/>
      <c r="E155">
        <f t="shared" si="25"/>
        <v>3158.9984660630585</v>
      </c>
      <c r="F155">
        <f t="shared" si="26"/>
        <v>3159</v>
      </c>
      <c r="G155">
        <f t="shared" si="29"/>
        <v>-3.3694399971864186E-3</v>
      </c>
      <c r="K155">
        <f>+G155</f>
        <v>-3.3694399971864186E-3</v>
      </c>
      <c r="O155">
        <f t="shared" ca="1" si="27"/>
        <v>-2.4842084720974361E-4</v>
      </c>
      <c r="Q155" s="2">
        <f t="shared" si="28"/>
        <v>36754.908900000002</v>
      </c>
    </row>
    <row r="156" spans="1:21" x14ac:dyDescent="0.2">
      <c r="A156" s="49" t="s">
        <v>503</v>
      </c>
      <c r="B156" s="51" t="s">
        <v>51</v>
      </c>
      <c r="C156" s="50">
        <v>52411.542000000001</v>
      </c>
      <c r="D156" s="9"/>
      <c r="E156">
        <f t="shared" si="25"/>
        <v>3449.5084430995289</v>
      </c>
      <c r="F156">
        <f t="shared" si="26"/>
        <v>3449.5</v>
      </c>
      <c r="G156">
        <f t="shared" si="29"/>
        <v>1.8546080005762633E-2</v>
      </c>
      <c r="I156">
        <f>+G156</f>
        <v>1.8546080005762633E-2</v>
      </c>
      <c r="O156">
        <f t="shared" ca="1" si="27"/>
        <v>-1.2723859495643829E-4</v>
      </c>
      <c r="Q156" s="2">
        <f t="shared" si="28"/>
        <v>37393.042000000001</v>
      </c>
    </row>
    <row r="157" spans="1:21" x14ac:dyDescent="0.2">
      <c r="A157" s="49" t="s">
        <v>507</v>
      </c>
      <c r="B157" s="51" t="s">
        <v>51</v>
      </c>
      <c r="C157" s="50">
        <v>52455.451000000001</v>
      </c>
      <c r="D157" s="9"/>
      <c r="E157">
        <f t="shared" si="25"/>
        <v>3469.4980073169222</v>
      </c>
      <c r="F157">
        <f t="shared" si="26"/>
        <v>3469.5</v>
      </c>
      <c r="G157">
        <f t="shared" si="29"/>
        <v>-4.3771199998445809E-3</v>
      </c>
      <c r="I157">
        <f>+G157</f>
        <v>-4.3771199998445809E-3</v>
      </c>
      <c r="O157">
        <f t="shared" ca="1" si="27"/>
        <v>-1.1889558275311263E-4</v>
      </c>
      <c r="Q157" s="2">
        <f t="shared" si="28"/>
        <v>37436.951000000001</v>
      </c>
    </row>
    <row r="158" spans="1:21" x14ac:dyDescent="0.2">
      <c r="A158" s="49" t="s">
        <v>507</v>
      </c>
      <c r="B158" s="51" t="s">
        <v>51</v>
      </c>
      <c r="C158" s="50">
        <v>52477.425000000003</v>
      </c>
      <c r="D158" s="9"/>
      <c r="E158">
        <f t="shared" si="25"/>
        <v>3479.5016667970526</v>
      </c>
      <c r="F158">
        <f t="shared" si="26"/>
        <v>3479.5</v>
      </c>
      <c r="G158">
        <f t="shared" si="29"/>
        <v>3.6612800031434745E-3</v>
      </c>
      <c r="I158">
        <f>+G158</f>
        <v>3.6612800031434745E-3</v>
      </c>
      <c r="O158">
        <f t="shared" ca="1" si="27"/>
        <v>-1.147240766514498E-4</v>
      </c>
      <c r="Q158" s="2">
        <f t="shared" si="28"/>
        <v>37458.925000000003</v>
      </c>
    </row>
    <row r="159" spans="1:21" x14ac:dyDescent="0.2">
      <c r="A159" s="25" t="s">
        <v>60</v>
      </c>
      <c r="B159" s="22" t="s">
        <v>59</v>
      </c>
      <c r="C159" s="20">
        <v>52816.792500000003</v>
      </c>
      <c r="D159" s="20">
        <v>2.0000000000000001E-4</v>
      </c>
      <c r="E159">
        <f t="shared" si="25"/>
        <v>3633.9986590889812</v>
      </c>
      <c r="F159">
        <f t="shared" si="26"/>
        <v>3634</v>
      </c>
      <c r="G159">
        <f t="shared" si="29"/>
        <v>-2.9454399918904528E-3</v>
      </c>
      <c r="K159">
        <f>+G159</f>
        <v>-2.9454399918904528E-3</v>
      </c>
      <c r="O159">
        <f t="shared" ca="1" si="27"/>
        <v>-5.0274307380758975E-5</v>
      </c>
      <c r="Q159" s="2">
        <f t="shared" si="28"/>
        <v>37798.292500000003</v>
      </c>
    </row>
    <row r="160" spans="1:21" x14ac:dyDescent="0.2">
      <c r="A160" s="49" t="s">
        <v>517</v>
      </c>
      <c r="B160" s="51" t="s">
        <v>51</v>
      </c>
      <c r="C160" s="50">
        <v>52857.432999999997</v>
      </c>
      <c r="D160" s="9"/>
      <c r="E160">
        <f t="shared" si="25"/>
        <v>3652.5002392793035</v>
      </c>
      <c r="F160">
        <f t="shared" si="26"/>
        <v>3652.5</v>
      </c>
      <c r="G160">
        <f t="shared" si="29"/>
        <v>5.256000004010275E-4</v>
      </c>
      <c r="I160">
        <f>+G160</f>
        <v>5.256000004010275E-4</v>
      </c>
      <c r="O160">
        <f t="shared" ca="1" si="27"/>
        <v>-4.2557021092682647E-5</v>
      </c>
      <c r="Q160" s="2">
        <f t="shared" si="28"/>
        <v>37838.932999999997</v>
      </c>
    </row>
    <row r="161" spans="1:17" x14ac:dyDescent="0.2">
      <c r="A161" s="25" t="s">
        <v>60</v>
      </c>
      <c r="B161" s="22" t="s">
        <v>51</v>
      </c>
      <c r="C161" s="20">
        <v>52914.548600000002</v>
      </c>
      <c r="D161" s="20">
        <v>2.0000000000000001E-4</v>
      </c>
      <c r="E161">
        <f t="shared" si="25"/>
        <v>3678.5021057307158</v>
      </c>
      <c r="F161">
        <f t="shared" si="26"/>
        <v>3678.5</v>
      </c>
      <c r="G161">
        <f t="shared" si="29"/>
        <v>4.6254400003817864E-3</v>
      </c>
      <c r="K161">
        <f>+G161</f>
        <v>4.6254400003817864E-3</v>
      </c>
      <c r="O161">
        <f t="shared" ca="1" si="27"/>
        <v>-3.1711105228359251E-5</v>
      </c>
      <c r="Q161" s="2">
        <f t="shared" si="28"/>
        <v>37896.048600000002</v>
      </c>
    </row>
    <row r="162" spans="1:17" x14ac:dyDescent="0.2">
      <c r="A162" s="49" t="s">
        <v>431</v>
      </c>
      <c r="B162" s="51" t="s">
        <v>59</v>
      </c>
      <c r="C162" s="50">
        <v>53161.658799999997</v>
      </c>
      <c r="D162" s="9"/>
      <c r="E162">
        <f t="shared" si="25"/>
        <v>3790.9989790749701</v>
      </c>
      <c r="F162">
        <f t="shared" si="26"/>
        <v>3791</v>
      </c>
      <c r="G162">
        <f t="shared" si="29"/>
        <v>-2.2425599963753484E-3</v>
      </c>
      <c r="K162">
        <f>+G162</f>
        <v>-2.2425599963753484E-3</v>
      </c>
      <c r="O162">
        <f t="shared" ca="1" si="27"/>
        <v>1.5218338415347614E-5</v>
      </c>
      <c r="Q162" s="2">
        <f t="shared" si="28"/>
        <v>38143.158799999997</v>
      </c>
    </row>
    <row r="163" spans="1:17" x14ac:dyDescent="0.2">
      <c r="A163" s="49" t="s">
        <v>528</v>
      </c>
      <c r="B163" s="51" t="s">
        <v>59</v>
      </c>
      <c r="C163" s="50">
        <v>53528.489200000004</v>
      </c>
      <c r="D163" s="9"/>
      <c r="E163">
        <f t="shared" si="25"/>
        <v>3957.9984515679048</v>
      </c>
      <c r="F163">
        <f t="shared" si="26"/>
        <v>3958</v>
      </c>
      <c r="G163">
        <f t="shared" si="29"/>
        <v>-3.4012799951597117E-3</v>
      </c>
      <c r="K163">
        <f>+G163</f>
        <v>-3.4012799951597117E-3</v>
      </c>
      <c r="O163">
        <f t="shared" ca="1" si="27"/>
        <v>8.4882490313116813E-5</v>
      </c>
      <c r="Q163" s="2">
        <f t="shared" si="28"/>
        <v>38509.989200000004</v>
      </c>
    </row>
    <row r="164" spans="1:17" x14ac:dyDescent="0.2">
      <c r="A164" s="20" t="s">
        <v>68</v>
      </c>
      <c r="B164" s="19" t="s">
        <v>51</v>
      </c>
      <c r="C164" s="20">
        <v>53575.7235</v>
      </c>
      <c r="D164" s="20">
        <v>1E-4</v>
      </c>
      <c r="E164">
        <f t="shared" si="25"/>
        <v>3979.5018580019746</v>
      </c>
      <c r="F164">
        <f t="shared" si="26"/>
        <v>3979.5</v>
      </c>
      <c r="G164">
        <f t="shared" si="29"/>
        <v>4.0812799998093396E-3</v>
      </c>
      <c r="K164">
        <f>+G164</f>
        <v>4.0812799998093396E-3</v>
      </c>
      <c r="O164">
        <f t="shared" ca="1" si="27"/>
        <v>9.3851228431692012E-5</v>
      </c>
      <c r="Q164" s="2">
        <f t="shared" si="28"/>
        <v>38557.2235</v>
      </c>
    </row>
    <row r="165" spans="1:17" x14ac:dyDescent="0.2">
      <c r="A165" s="49" t="s">
        <v>431</v>
      </c>
      <c r="B165" s="51" t="s">
        <v>59</v>
      </c>
      <c r="C165" s="50">
        <v>53932.661999999997</v>
      </c>
      <c r="D165" s="9"/>
      <c r="E165">
        <f t="shared" si="25"/>
        <v>4141.9980448295055</v>
      </c>
      <c r="F165">
        <f t="shared" si="26"/>
        <v>4142</v>
      </c>
      <c r="G165">
        <f t="shared" si="29"/>
        <v>-4.294719998142682E-3</v>
      </c>
      <c r="I165">
        <f>+G165</f>
        <v>-4.294719998142682E-3</v>
      </c>
      <c r="O165">
        <f t="shared" ca="1" si="27"/>
        <v>1.6163820258371302E-4</v>
      </c>
      <c r="Q165" s="2">
        <f t="shared" si="28"/>
        <v>38914.161999999997</v>
      </c>
    </row>
    <row r="166" spans="1:17" x14ac:dyDescent="0.2">
      <c r="A166" s="27" t="s">
        <v>71</v>
      </c>
      <c r="B166" s="28" t="s">
        <v>59</v>
      </c>
      <c r="C166" s="27">
        <v>53974.398659999999</v>
      </c>
      <c r="D166" s="27">
        <v>2.5999999999999999E-3</v>
      </c>
      <c r="E166">
        <f t="shared" si="25"/>
        <v>4160.9986516593026</v>
      </c>
      <c r="F166">
        <f t="shared" si="26"/>
        <v>4161</v>
      </c>
      <c r="G166">
        <f t="shared" si="29"/>
        <v>-2.9617600011988543E-3</v>
      </c>
      <c r="K166">
        <f t="shared" ref="K166:K178" si="30">+G166</f>
        <v>-2.9617600011988543E-3</v>
      </c>
      <c r="O166">
        <f t="shared" ca="1" si="27"/>
        <v>1.6956406417687245E-4</v>
      </c>
      <c r="Q166" s="2">
        <f t="shared" si="28"/>
        <v>38955.898659999999</v>
      </c>
    </row>
    <row r="167" spans="1:17" x14ac:dyDescent="0.2">
      <c r="A167" s="27" t="s">
        <v>71</v>
      </c>
      <c r="B167" s="28" t="s">
        <v>51</v>
      </c>
      <c r="C167" s="27">
        <v>54210.548190000001</v>
      </c>
      <c r="D167" s="27">
        <v>1E-3</v>
      </c>
      <c r="E167">
        <f t="shared" si="25"/>
        <v>4268.5056819911788</v>
      </c>
      <c r="F167">
        <f t="shared" si="26"/>
        <v>4268.5</v>
      </c>
      <c r="G167">
        <f t="shared" si="29"/>
        <v>1.2481040001148358E-2</v>
      </c>
      <c r="K167">
        <f t="shared" si="30"/>
        <v>1.2481040001148358E-2</v>
      </c>
      <c r="O167">
        <f t="shared" ca="1" si="27"/>
        <v>2.144077547697478E-4</v>
      </c>
      <c r="Q167" s="2">
        <f t="shared" si="28"/>
        <v>39192.048190000001</v>
      </c>
    </row>
    <row r="168" spans="1:17" x14ac:dyDescent="0.2">
      <c r="A168" s="20" t="s">
        <v>69</v>
      </c>
      <c r="B168" s="29" t="s">
        <v>59</v>
      </c>
      <c r="C168" s="30">
        <v>54253.364099999999</v>
      </c>
      <c r="D168" s="30">
        <v>5.0000000000000001E-4</v>
      </c>
      <c r="E168">
        <f t="shared" si="25"/>
        <v>4287.997617186038</v>
      </c>
      <c r="F168">
        <f t="shared" si="26"/>
        <v>4288</v>
      </c>
      <c r="G168">
        <f t="shared" si="29"/>
        <v>-5.2340799957164563E-3</v>
      </c>
      <c r="K168">
        <f t="shared" si="30"/>
        <v>-5.2340799957164563E-3</v>
      </c>
      <c r="O168">
        <f t="shared" ca="1" si="27"/>
        <v>2.2254219166799034E-4</v>
      </c>
      <c r="Q168" s="2">
        <f t="shared" si="28"/>
        <v>39234.864099999999</v>
      </c>
    </row>
    <row r="169" spans="1:17" x14ac:dyDescent="0.2">
      <c r="A169" s="20" t="s">
        <v>69</v>
      </c>
      <c r="B169" s="29" t="s">
        <v>51</v>
      </c>
      <c r="C169" s="30">
        <v>54265.457399999999</v>
      </c>
      <c r="D169" s="30">
        <v>5.9999999999999995E-4</v>
      </c>
      <c r="E169">
        <f t="shared" si="25"/>
        <v>4293.503089798719</v>
      </c>
      <c r="F169">
        <f t="shared" si="26"/>
        <v>4293.5</v>
      </c>
      <c r="G169">
        <f t="shared" si="29"/>
        <v>6.7870400016545318E-3</v>
      </c>
      <c r="K169">
        <f t="shared" si="30"/>
        <v>6.7870400016545318E-3</v>
      </c>
      <c r="O169">
        <f t="shared" ca="1" si="27"/>
        <v>2.2483652002390497E-4</v>
      </c>
      <c r="Q169" s="2">
        <f t="shared" si="28"/>
        <v>39246.957399999999</v>
      </c>
    </row>
    <row r="170" spans="1:17" x14ac:dyDescent="0.2">
      <c r="A170" s="27" t="s">
        <v>71</v>
      </c>
      <c r="B170" s="28" t="s">
        <v>59</v>
      </c>
      <c r="C170" s="27">
        <v>54321.462050000002</v>
      </c>
      <c r="D170" s="27">
        <v>5.0000000000000001E-4</v>
      </c>
      <c r="E170">
        <f t="shared" si="25"/>
        <v>4318.9991964658648</v>
      </c>
      <c r="F170">
        <f t="shared" si="26"/>
        <v>4319</v>
      </c>
      <c r="G170">
        <f t="shared" si="29"/>
        <v>-1.7650399968260899E-3</v>
      </c>
      <c r="K170">
        <f t="shared" si="30"/>
        <v>-1.7650399968260899E-3</v>
      </c>
      <c r="O170">
        <f t="shared" ca="1" si="27"/>
        <v>2.3547386058314526E-4</v>
      </c>
      <c r="Q170" s="2">
        <f t="shared" si="28"/>
        <v>39302.962050000002</v>
      </c>
    </row>
    <row r="171" spans="1:17" x14ac:dyDescent="0.2">
      <c r="A171" s="25" t="s">
        <v>77</v>
      </c>
      <c r="B171" s="22" t="s">
        <v>51</v>
      </c>
      <c r="C171" s="25">
        <v>54535.637170000002</v>
      </c>
      <c r="D171" s="25">
        <v>4.8999999999999998E-4</v>
      </c>
      <c r="E171">
        <f t="shared" si="25"/>
        <v>4416.5023806651852</v>
      </c>
      <c r="F171">
        <f t="shared" si="26"/>
        <v>4416.5</v>
      </c>
      <c r="G171">
        <f t="shared" si="29"/>
        <v>5.2293600019766018E-3</v>
      </c>
      <c r="K171">
        <f t="shared" si="30"/>
        <v>5.2293600019766018E-3</v>
      </c>
      <c r="O171">
        <f t="shared" ca="1" si="27"/>
        <v>2.7614604507435777E-4</v>
      </c>
      <c r="Q171" s="2">
        <f t="shared" si="28"/>
        <v>39517.137170000002</v>
      </c>
    </row>
    <row r="172" spans="1:17" x14ac:dyDescent="0.2">
      <c r="A172" s="18" t="s">
        <v>72</v>
      </c>
      <c r="B172" s="19" t="s">
        <v>59</v>
      </c>
      <c r="C172" s="20">
        <v>54947.487939999999</v>
      </c>
      <c r="D172" s="20">
        <v>2.5000000000000001E-3</v>
      </c>
      <c r="E172">
        <f t="shared" si="25"/>
        <v>4603.9973683646986</v>
      </c>
      <c r="F172">
        <f t="shared" si="26"/>
        <v>4604</v>
      </c>
      <c r="G172">
        <f t="shared" si="29"/>
        <v>-5.7806400000117719E-3</v>
      </c>
      <c r="K172">
        <f t="shared" si="30"/>
        <v>-5.7806400000117719E-3</v>
      </c>
      <c r="O172">
        <f t="shared" ca="1" si="27"/>
        <v>3.5436178448053596E-4</v>
      </c>
      <c r="Q172" s="2">
        <f t="shared" si="28"/>
        <v>39928.987939999999</v>
      </c>
    </row>
    <row r="173" spans="1:17" x14ac:dyDescent="0.2">
      <c r="A173" s="18" t="s">
        <v>72</v>
      </c>
      <c r="B173" s="19" t="s">
        <v>59</v>
      </c>
      <c r="C173" s="20">
        <v>54947.489939999999</v>
      </c>
      <c r="D173" s="20">
        <v>1.2999999999999999E-3</v>
      </c>
      <c r="E173">
        <f t="shared" si="25"/>
        <v>4603.9982788643329</v>
      </c>
      <c r="F173">
        <f t="shared" si="26"/>
        <v>4604</v>
      </c>
      <c r="G173">
        <f t="shared" si="29"/>
        <v>-3.7806399996043183E-3</v>
      </c>
      <c r="K173">
        <f t="shared" si="30"/>
        <v>-3.7806399996043183E-3</v>
      </c>
      <c r="O173">
        <f t="shared" ca="1" si="27"/>
        <v>3.5436178448053596E-4</v>
      </c>
      <c r="Q173" s="2">
        <f t="shared" si="28"/>
        <v>39928.989939999999</v>
      </c>
    </row>
    <row r="174" spans="1:17" x14ac:dyDescent="0.2">
      <c r="A174" s="25" t="s">
        <v>72</v>
      </c>
      <c r="B174" s="22" t="s">
        <v>59</v>
      </c>
      <c r="C174" s="25">
        <v>54947.489939999999</v>
      </c>
      <c r="D174" s="25">
        <v>1.2999999999999999E-3</v>
      </c>
      <c r="E174">
        <f t="shared" si="25"/>
        <v>4603.9982788643329</v>
      </c>
      <c r="F174">
        <f t="shared" si="26"/>
        <v>4604</v>
      </c>
      <c r="G174">
        <f t="shared" si="29"/>
        <v>-3.7806399996043183E-3</v>
      </c>
      <c r="K174">
        <f t="shared" si="30"/>
        <v>-3.7806399996043183E-3</v>
      </c>
      <c r="O174">
        <f t="shared" ca="1" si="27"/>
        <v>3.5436178448053596E-4</v>
      </c>
      <c r="Q174" s="2">
        <f t="shared" si="28"/>
        <v>39928.989939999999</v>
      </c>
    </row>
    <row r="175" spans="1:17" x14ac:dyDescent="0.2">
      <c r="A175" s="31" t="s">
        <v>79</v>
      </c>
      <c r="B175" s="32" t="s">
        <v>59</v>
      </c>
      <c r="C175" s="33">
        <v>55751.444100000001</v>
      </c>
      <c r="D175" s="33">
        <v>4.0000000000000002E-4</v>
      </c>
      <c r="E175">
        <f t="shared" si="25"/>
        <v>4969.9982631308994</v>
      </c>
      <c r="F175">
        <f t="shared" si="26"/>
        <v>4970</v>
      </c>
      <c r="G175">
        <f t="shared" si="29"/>
        <v>-3.815199997916352E-3</v>
      </c>
      <c r="K175">
        <f t="shared" si="30"/>
        <v>-3.815199997916352E-3</v>
      </c>
      <c r="O175">
        <f t="shared" ca="1" si="27"/>
        <v>5.0703890780139549E-4</v>
      </c>
      <c r="Q175" s="2">
        <f t="shared" si="28"/>
        <v>40732.944100000001</v>
      </c>
    </row>
    <row r="176" spans="1:17" x14ac:dyDescent="0.2">
      <c r="A176" s="18" t="s">
        <v>78</v>
      </c>
      <c r="B176" s="19" t="s">
        <v>59</v>
      </c>
      <c r="C176" s="20">
        <v>55751.444100000001</v>
      </c>
      <c r="D176" s="20">
        <v>4.0000000000000002E-4</v>
      </c>
      <c r="E176">
        <f t="shared" si="25"/>
        <v>4969.9982631308994</v>
      </c>
      <c r="F176">
        <f t="shared" si="26"/>
        <v>4970</v>
      </c>
      <c r="G176">
        <f t="shared" si="29"/>
        <v>-3.815199997916352E-3</v>
      </c>
      <c r="K176">
        <f t="shared" si="30"/>
        <v>-3.815199997916352E-3</v>
      </c>
      <c r="O176">
        <f t="shared" ca="1" si="27"/>
        <v>5.0703890780139549E-4</v>
      </c>
      <c r="Q176" s="2">
        <f t="shared" si="28"/>
        <v>40732.944100000001</v>
      </c>
    </row>
    <row r="177" spans="1:17" x14ac:dyDescent="0.2">
      <c r="A177" s="33" t="s">
        <v>80</v>
      </c>
      <c r="B177" s="32" t="s">
        <v>59</v>
      </c>
      <c r="C177" s="33">
        <v>56489.500099999997</v>
      </c>
      <c r="D177" s="33">
        <v>2.2000000000000001E-3</v>
      </c>
      <c r="E177">
        <f t="shared" si="25"/>
        <v>5305.9981221127146</v>
      </c>
      <c r="F177">
        <f t="shared" si="26"/>
        <v>5306</v>
      </c>
      <c r="G177">
        <f t="shared" si="29"/>
        <v>-4.1249599962611683E-3</v>
      </c>
      <c r="K177">
        <f t="shared" si="30"/>
        <v>-4.1249599962611683E-3</v>
      </c>
      <c r="O177">
        <f t="shared" ca="1" si="27"/>
        <v>6.4720151281726676E-4</v>
      </c>
      <c r="Q177" s="2">
        <f t="shared" si="28"/>
        <v>41471.000099999997</v>
      </c>
    </row>
    <row r="178" spans="1:17" x14ac:dyDescent="0.2">
      <c r="A178" s="31" t="s">
        <v>81</v>
      </c>
      <c r="B178" s="32" t="s">
        <v>59</v>
      </c>
      <c r="C178" s="33">
        <v>56500.483610000003</v>
      </c>
      <c r="D178" s="33">
        <v>2.9999999999999997E-4</v>
      </c>
      <c r="E178">
        <f t="shared" si="25"/>
        <v>5310.9983630309207</v>
      </c>
      <c r="F178">
        <f t="shared" si="26"/>
        <v>5311</v>
      </c>
      <c r="G178">
        <f t="shared" si="29"/>
        <v>-3.5957599975517951E-3</v>
      </c>
      <c r="K178">
        <f t="shared" si="30"/>
        <v>-3.5957599975517951E-3</v>
      </c>
      <c r="O178">
        <f t="shared" ca="1" si="27"/>
        <v>6.4928726586809828E-4</v>
      </c>
      <c r="Q178" s="2">
        <f t="shared" si="28"/>
        <v>41481.983610000003</v>
      </c>
    </row>
    <row r="179" spans="1:17" x14ac:dyDescent="0.2">
      <c r="B179" s="3"/>
      <c r="C179" s="9"/>
      <c r="D179" s="9"/>
    </row>
    <row r="180" spans="1:17" x14ac:dyDescent="0.2">
      <c r="B180" s="3"/>
      <c r="C180" s="9"/>
      <c r="D180" s="9"/>
    </row>
    <row r="181" spans="1:17" x14ac:dyDescent="0.2">
      <c r="B181" s="3"/>
      <c r="C181" s="9"/>
      <c r="D181" s="9"/>
    </row>
    <row r="182" spans="1:17" x14ac:dyDescent="0.2">
      <c r="B182" s="3"/>
      <c r="C182" s="9"/>
      <c r="D182" s="9"/>
    </row>
    <row r="183" spans="1:17" x14ac:dyDescent="0.2">
      <c r="B183" s="3"/>
      <c r="C183" s="9"/>
      <c r="D183" s="9"/>
    </row>
    <row r="184" spans="1:17" x14ac:dyDescent="0.2">
      <c r="B184" s="3"/>
      <c r="C184" s="9"/>
      <c r="D184" s="9"/>
    </row>
    <row r="185" spans="1:17" x14ac:dyDescent="0.2">
      <c r="B185" s="3"/>
      <c r="C185" s="9"/>
      <c r="D185" s="9"/>
    </row>
    <row r="186" spans="1:17" x14ac:dyDescent="0.2">
      <c r="B186" s="3"/>
      <c r="C186" s="9"/>
      <c r="D186" s="9"/>
    </row>
    <row r="187" spans="1:17" x14ac:dyDescent="0.2">
      <c r="B187" s="3"/>
      <c r="C187" s="9"/>
      <c r="D187" s="9"/>
    </row>
    <row r="188" spans="1:17" x14ac:dyDescent="0.2">
      <c r="B188" s="3"/>
      <c r="C188" s="9"/>
      <c r="D188" s="9"/>
    </row>
    <row r="189" spans="1:17" x14ac:dyDescent="0.2">
      <c r="B189" s="3"/>
      <c r="C189" s="9"/>
      <c r="D189" s="9"/>
    </row>
    <row r="190" spans="1:17" x14ac:dyDescent="0.2">
      <c r="B190" s="3"/>
      <c r="C190" s="9"/>
      <c r="D190" s="9"/>
    </row>
    <row r="191" spans="1:17" x14ac:dyDescent="0.2">
      <c r="B191" s="3"/>
      <c r="C191" s="9"/>
      <c r="D191" s="9"/>
    </row>
    <row r="192" spans="1:17" x14ac:dyDescent="0.2">
      <c r="B192" s="3"/>
      <c r="C192" s="9"/>
      <c r="D192" s="9"/>
    </row>
    <row r="193" spans="2:4" x14ac:dyDescent="0.2">
      <c r="B193" s="3"/>
      <c r="C193" s="9"/>
      <c r="D193" s="9"/>
    </row>
    <row r="194" spans="2:4" x14ac:dyDescent="0.2">
      <c r="B194" s="3"/>
      <c r="C194" s="9"/>
      <c r="D194" s="9"/>
    </row>
    <row r="195" spans="2:4" x14ac:dyDescent="0.2">
      <c r="B195" s="3"/>
      <c r="C195" s="9"/>
      <c r="D195" s="9"/>
    </row>
    <row r="196" spans="2:4" x14ac:dyDescent="0.2">
      <c r="B196" s="3"/>
      <c r="C196" s="9"/>
      <c r="D196" s="9"/>
    </row>
    <row r="197" spans="2:4" x14ac:dyDescent="0.2">
      <c r="B197" s="3"/>
      <c r="C197" s="9"/>
      <c r="D197" s="9"/>
    </row>
    <row r="198" spans="2:4" x14ac:dyDescent="0.2">
      <c r="B198" s="3"/>
      <c r="C198" s="9"/>
      <c r="D198" s="9"/>
    </row>
    <row r="199" spans="2:4" x14ac:dyDescent="0.2">
      <c r="B199" s="3"/>
      <c r="C199" s="9"/>
      <c r="D199" s="9"/>
    </row>
    <row r="200" spans="2:4" x14ac:dyDescent="0.2">
      <c r="B200" s="3"/>
      <c r="C200" s="9"/>
      <c r="D200" s="9"/>
    </row>
    <row r="201" spans="2:4" x14ac:dyDescent="0.2">
      <c r="B201" s="3"/>
      <c r="C201" s="9"/>
      <c r="D201" s="9"/>
    </row>
    <row r="202" spans="2:4" x14ac:dyDescent="0.2">
      <c r="B202" s="3"/>
      <c r="C202" s="9"/>
      <c r="D202" s="9"/>
    </row>
    <row r="203" spans="2:4" x14ac:dyDescent="0.2">
      <c r="B203" s="3"/>
      <c r="C203" s="9"/>
      <c r="D203" s="9"/>
    </row>
    <row r="204" spans="2:4" x14ac:dyDescent="0.2">
      <c r="B204" s="3"/>
      <c r="C204" s="9"/>
      <c r="D204" s="9"/>
    </row>
    <row r="205" spans="2:4" x14ac:dyDescent="0.2">
      <c r="B205" s="3"/>
      <c r="C205" s="9"/>
      <c r="D205" s="9"/>
    </row>
    <row r="206" spans="2:4" x14ac:dyDescent="0.2">
      <c r="B206" s="3"/>
      <c r="C206" s="9"/>
      <c r="D206" s="9"/>
    </row>
    <row r="207" spans="2:4" x14ac:dyDescent="0.2">
      <c r="B207" s="3"/>
      <c r="C207" s="9"/>
      <c r="D207" s="9"/>
    </row>
    <row r="208" spans="2:4" x14ac:dyDescent="0.2">
      <c r="B208" s="3"/>
      <c r="C208" s="9"/>
      <c r="D208" s="9"/>
    </row>
    <row r="209" spans="2:4" x14ac:dyDescent="0.2">
      <c r="B209" s="3"/>
      <c r="C209" s="9"/>
      <c r="D209" s="9"/>
    </row>
    <row r="210" spans="2:4" x14ac:dyDescent="0.2">
      <c r="B210" s="3"/>
      <c r="C210" s="9"/>
      <c r="D210" s="9"/>
    </row>
    <row r="211" spans="2:4" x14ac:dyDescent="0.2">
      <c r="B211" s="3"/>
      <c r="C211" s="9"/>
      <c r="D211" s="9"/>
    </row>
    <row r="212" spans="2:4" x14ac:dyDescent="0.2">
      <c r="B212" s="3"/>
      <c r="C212" s="9"/>
      <c r="D212" s="9"/>
    </row>
    <row r="213" spans="2:4" x14ac:dyDescent="0.2">
      <c r="B213" s="3"/>
      <c r="C213" s="9"/>
      <c r="D213" s="9"/>
    </row>
    <row r="214" spans="2:4" x14ac:dyDescent="0.2">
      <c r="B214" s="3"/>
      <c r="C214" s="9"/>
      <c r="D214" s="9"/>
    </row>
    <row r="215" spans="2:4" x14ac:dyDescent="0.2">
      <c r="B215" s="3"/>
      <c r="C215" s="9"/>
      <c r="D215" s="9"/>
    </row>
    <row r="216" spans="2:4" x14ac:dyDescent="0.2">
      <c r="B216" s="3"/>
      <c r="C216" s="9"/>
      <c r="D216" s="9"/>
    </row>
    <row r="217" spans="2:4" x14ac:dyDescent="0.2">
      <c r="B217" s="3"/>
      <c r="C217" s="9"/>
      <c r="D217" s="9"/>
    </row>
    <row r="218" spans="2:4" x14ac:dyDescent="0.2">
      <c r="B218" s="3"/>
      <c r="C218" s="9"/>
      <c r="D218" s="9"/>
    </row>
    <row r="219" spans="2:4" x14ac:dyDescent="0.2">
      <c r="B219" s="3"/>
      <c r="C219" s="9"/>
      <c r="D219" s="9"/>
    </row>
    <row r="220" spans="2:4" x14ac:dyDescent="0.2">
      <c r="B220" s="3"/>
      <c r="C220" s="9"/>
      <c r="D220" s="9"/>
    </row>
    <row r="221" spans="2:4" x14ac:dyDescent="0.2">
      <c r="B221" s="3"/>
      <c r="C221" s="9"/>
      <c r="D221" s="9"/>
    </row>
    <row r="222" spans="2:4" x14ac:dyDescent="0.2">
      <c r="B222" s="3"/>
      <c r="C222" s="9"/>
      <c r="D222" s="9"/>
    </row>
    <row r="223" spans="2:4" x14ac:dyDescent="0.2">
      <c r="B223" s="3"/>
      <c r="C223" s="9"/>
      <c r="D223" s="9"/>
    </row>
    <row r="224" spans="2:4" x14ac:dyDescent="0.2">
      <c r="B224" s="3"/>
      <c r="C224" s="9"/>
      <c r="D224" s="9"/>
    </row>
    <row r="225" spans="2:4" x14ac:dyDescent="0.2">
      <c r="B225" s="3"/>
      <c r="C225" s="9"/>
      <c r="D225" s="9"/>
    </row>
    <row r="226" spans="2:4" x14ac:dyDescent="0.2">
      <c r="B226" s="3"/>
      <c r="C226" s="9"/>
      <c r="D226" s="9"/>
    </row>
    <row r="227" spans="2:4" x14ac:dyDescent="0.2">
      <c r="B227" s="3"/>
      <c r="C227" s="9"/>
      <c r="D227" s="9"/>
    </row>
    <row r="228" spans="2:4" x14ac:dyDescent="0.2">
      <c r="B228" s="3"/>
      <c r="C228" s="9"/>
      <c r="D228" s="9"/>
    </row>
    <row r="229" spans="2:4" x14ac:dyDescent="0.2">
      <c r="B229" s="3"/>
      <c r="C229" s="9"/>
      <c r="D229" s="9"/>
    </row>
    <row r="230" spans="2:4" x14ac:dyDescent="0.2">
      <c r="B230" s="3"/>
      <c r="C230" s="9"/>
      <c r="D230" s="9"/>
    </row>
    <row r="231" spans="2:4" x14ac:dyDescent="0.2">
      <c r="B231" s="3"/>
      <c r="C231" s="9"/>
      <c r="D231" s="9"/>
    </row>
    <row r="232" spans="2:4" x14ac:dyDescent="0.2">
      <c r="B232" s="3"/>
      <c r="C232" s="9"/>
      <c r="D232" s="9"/>
    </row>
    <row r="233" spans="2:4" x14ac:dyDescent="0.2">
      <c r="B233" s="3"/>
      <c r="C233" s="9"/>
      <c r="D233" s="9"/>
    </row>
    <row r="234" spans="2:4" x14ac:dyDescent="0.2">
      <c r="B234" s="3"/>
      <c r="C234" s="9"/>
      <c r="D234" s="9"/>
    </row>
    <row r="235" spans="2:4" x14ac:dyDescent="0.2">
      <c r="B235" s="3"/>
      <c r="C235" s="9"/>
      <c r="D235" s="9"/>
    </row>
    <row r="236" spans="2:4" x14ac:dyDescent="0.2">
      <c r="B236" s="3"/>
      <c r="C236" s="9"/>
      <c r="D236" s="9"/>
    </row>
    <row r="237" spans="2:4" x14ac:dyDescent="0.2">
      <c r="B237" s="3"/>
      <c r="C237" s="9"/>
      <c r="D237" s="9"/>
    </row>
    <row r="238" spans="2:4" x14ac:dyDescent="0.2">
      <c r="B238" s="3"/>
      <c r="C238" s="9"/>
      <c r="D238" s="9"/>
    </row>
    <row r="239" spans="2:4" x14ac:dyDescent="0.2">
      <c r="B239" s="3"/>
      <c r="C239" s="9"/>
      <c r="D239" s="9"/>
    </row>
    <row r="240" spans="2:4" x14ac:dyDescent="0.2">
      <c r="B240" s="3"/>
      <c r="C240" s="9"/>
      <c r="D240" s="9"/>
    </row>
    <row r="241" spans="2:4" x14ac:dyDescent="0.2">
      <c r="B241" s="3"/>
      <c r="C241" s="9"/>
      <c r="D241" s="9"/>
    </row>
    <row r="242" spans="2:4" x14ac:dyDescent="0.2">
      <c r="B242" s="3"/>
      <c r="C242" s="9"/>
      <c r="D242" s="9"/>
    </row>
    <row r="243" spans="2:4" x14ac:dyDescent="0.2">
      <c r="B243" s="3"/>
      <c r="C243" s="9"/>
      <c r="D243" s="9"/>
    </row>
    <row r="244" spans="2:4" x14ac:dyDescent="0.2">
      <c r="B244" s="3"/>
      <c r="C244" s="9"/>
      <c r="D244" s="9"/>
    </row>
    <row r="245" spans="2:4" x14ac:dyDescent="0.2">
      <c r="B245" s="3"/>
      <c r="C245" s="9"/>
      <c r="D245" s="9"/>
    </row>
    <row r="246" spans="2:4" x14ac:dyDescent="0.2">
      <c r="B246" s="3"/>
      <c r="C246" s="9"/>
      <c r="D246" s="9"/>
    </row>
    <row r="247" spans="2:4" x14ac:dyDescent="0.2">
      <c r="B247" s="3"/>
      <c r="C247" s="9"/>
      <c r="D247" s="9"/>
    </row>
    <row r="248" spans="2:4" x14ac:dyDescent="0.2">
      <c r="B248" s="3"/>
      <c r="C248" s="9"/>
      <c r="D248" s="9"/>
    </row>
    <row r="249" spans="2:4" x14ac:dyDescent="0.2">
      <c r="B249" s="3"/>
      <c r="C249" s="9"/>
      <c r="D249" s="9"/>
    </row>
    <row r="250" spans="2:4" x14ac:dyDescent="0.2">
      <c r="B250" s="3"/>
      <c r="C250" s="9"/>
      <c r="D250" s="9"/>
    </row>
    <row r="251" spans="2:4" x14ac:dyDescent="0.2">
      <c r="B251" s="3"/>
      <c r="C251" s="9"/>
      <c r="D251" s="9"/>
    </row>
    <row r="252" spans="2:4" x14ac:dyDescent="0.2">
      <c r="B252" s="3"/>
      <c r="C252" s="9"/>
      <c r="D252" s="9"/>
    </row>
    <row r="253" spans="2:4" x14ac:dyDescent="0.2">
      <c r="B253" s="3"/>
      <c r="C253" s="9"/>
      <c r="D253" s="9"/>
    </row>
    <row r="254" spans="2:4" x14ac:dyDescent="0.2">
      <c r="B254" s="3"/>
      <c r="C254" s="9"/>
      <c r="D254" s="9"/>
    </row>
    <row r="255" spans="2:4" x14ac:dyDescent="0.2">
      <c r="B255" s="3"/>
      <c r="C255" s="9"/>
      <c r="D255" s="9"/>
    </row>
    <row r="256" spans="2:4" x14ac:dyDescent="0.2">
      <c r="B256" s="3"/>
      <c r="C256" s="9"/>
      <c r="D256" s="9"/>
    </row>
    <row r="257" spans="2:4" x14ac:dyDescent="0.2">
      <c r="B257" s="3"/>
      <c r="C257" s="9"/>
      <c r="D257" s="9"/>
    </row>
    <row r="258" spans="2:4" x14ac:dyDescent="0.2">
      <c r="B258" s="3"/>
      <c r="C258" s="9"/>
      <c r="D258" s="9"/>
    </row>
    <row r="259" spans="2:4" x14ac:dyDescent="0.2">
      <c r="B259" s="3"/>
      <c r="C259" s="9"/>
      <c r="D259" s="9"/>
    </row>
    <row r="260" spans="2:4" x14ac:dyDescent="0.2">
      <c r="B260" s="3"/>
      <c r="C260" s="9"/>
      <c r="D260" s="9"/>
    </row>
    <row r="261" spans="2:4" x14ac:dyDescent="0.2">
      <c r="B261" s="3"/>
      <c r="C261" s="9"/>
      <c r="D261" s="9"/>
    </row>
    <row r="262" spans="2:4" x14ac:dyDescent="0.2">
      <c r="B262" s="3"/>
      <c r="C262" s="9"/>
      <c r="D262" s="9"/>
    </row>
    <row r="263" spans="2:4" x14ac:dyDescent="0.2">
      <c r="B263" s="3"/>
      <c r="C263" s="9"/>
      <c r="D263" s="9"/>
    </row>
    <row r="264" spans="2:4" x14ac:dyDescent="0.2">
      <c r="B264" s="3"/>
      <c r="C264" s="9"/>
      <c r="D264" s="9"/>
    </row>
    <row r="265" spans="2:4" x14ac:dyDescent="0.2">
      <c r="B265" s="3"/>
      <c r="C265" s="9"/>
      <c r="D265" s="9"/>
    </row>
    <row r="266" spans="2:4" x14ac:dyDescent="0.2">
      <c r="B266" s="3"/>
      <c r="C266" s="9"/>
      <c r="D266" s="9"/>
    </row>
    <row r="267" spans="2:4" x14ac:dyDescent="0.2">
      <c r="B267" s="3"/>
      <c r="C267" s="9"/>
      <c r="D267" s="9"/>
    </row>
    <row r="268" spans="2:4" x14ac:dyDescent="0.2">
      <c r="B268" s="3"/>
      <c r="C268" s="9"/>
      <c r="D268" s="9"/>
    </row>
    <row r="269" spans="2:4" x14ac:dyDescent="0.2">
      <c r="B269" s="3"/>
      <c r="C269" s="9"/>
      <c r="D269" s="9"/>
    </row>
    <row r="270" spans="2:4" x14ac:dyDescent="0.2">
      <c r="B270" s="3"/>
      <c r="C270" s="9"/>
      <c r="D270" s="9"/>
    </row>
    <row r="271" spans="2:4" x14ac:dyDescent="0.2">
      <c r="B271" s="3"/>
      <c r="C271" s="9"/>
      <c r="D271" s="9"/>
    </row>
    <row r="272" spans="2:4" x14ac:dyDescent="0.2">
      <c r="B272" s="3"/>
      <c r="C272" s="9"/>
      <c r="D272" s="9"/>
    </row>
    <row r="273" spans="2:4" x14ac:dyDescent="0.2">
      <c r="B273" s="3"/>
      <c r="C273" s="9"/>
      <c r="D273" s="9"/>
    </row>
    <row r="274" spans="2:4" x14ac:dyDescent="0.2">
      <c r="B274" s="3"/>
      <c r="C274" s="9"/>
      <c r="D274" s="9"/>
    </row>
    <row r="275" spans="2:4" x14ac:dyDescent="0.2">
      <c r="B275" s="3"/>
      <c r="C275" s="9"/>
      <c r="D275" s="9"/>
    </row>
    <row r="276" spans="2:4" x14ac:dyDescent="0.2">
      <c r="B276" s="3"/>
      <c r="C276" s="9"/>
      <c r="D276" s="9"/>
    </row>
    <row r="277" spans="2:4" x14ac:dyDescent="0.2">
      <c r="B277" s="3"/>
      <c r="C277" s="9"/>
      <c r="D277" s="9"/>
    </row>
    <row r="278" spans="2:4" x14ac:dyDescent="0.2">
      <c r="B278" s="3"/>
      <c r="C278" s="9"/>
      <c r="D278" s="9"/>
    </row>
    <row r="279" spans="2:4" x14ac:dyDescent="0.2">
      <c r="B279" s="3"/>
      <c r="C279" s="9"/>
      <c r="D279" s="9"/>
    </row>
    <row r="280" spans="2:4" x14ac:dyDescent="0.2">
      <c r="B280" s="3"/>
      <c r="C280" s="9"/>
      <c r="D280" s="9"/>
    </row>
    <row r="281" spans="2:4" x14ac:dyDescent="0.2">
      <c r="B281" s="3"/>
      <c r="C281" s="9"/>
      <c r="D281" s="9"/>
    </row>
    <row r="282" spans="2:4" x14ac:dyDescent="0.2">
      <c r="B282" s="3"/>
      <c r="C282" s="9"/>
      <c r="D282" s="9"/>
    </row>
    <row r="283" spans="2:4" x14ac:dyDescent="0.2">
      <c r="B283" s="3"/>
      <c r="C283" s="9"/>
      <c r="D283" s="9"/>
    </row>
    <row r="284" spans="2:4" x14ac:dyDescent="0.2">
      <c r="B284" s="3"/>
      <c r="C284" s="9"/>
      <c r="D284" s="9"/>
    </row>
    <row r="285" spans="2:4" x14ac:dyDescent="0.2">
      <c r="B285" s="3"/>
      <c r="C285" s="9"/>
      <c r="D285" s="9"/>
    </row>
    <row r="286" spans="2:4" x14ac:dyDescent="0.2">
      <c r="B286" s="3"/>
      <c r="C286" s="9"/>
      <c r="D286" s="9"/>
    </row>
    <row r="287" spans="2:4" x14ac:dyDescent="0.2">
      <c r="B287" s="3"/>
      <c r="C287" s="9"/>
      <c r="D287" s="9"/>
    </row>
    <row r="288" spans="2:4" x14ac:dyDescent="0.2">
      <c r="B288" s="3"/>
      <c r="C288" s="9"/>
      <c r="D288" s="9"/>
    </row>
    <row r="289" spans="2:4" x14ac:dyDescent="0.2">
      <c r="B289" s="3"/>
      <c r="C289" s="9"/>
      <c r="D289" s="9"/>
    </row>
    <row r="290" spans="2:4" x14ac:dyDescent="0.2">
      <c r="B290" s="3"/>
      <c r="C290" s="9"/>
      <c r="D290" s="9"/>
    </row>
    <row r="291" spans="2:4" x14ac:dyDescent="0.2">
      <c r="B291" s="3"/>
      <c r="C291" s="9"/>
      <c r="D291" s="9"/>
    </row>
    <row r="292" spans="2:4" x14ac:dyDescent="0.2">
      <c r="B292" s="3"/>
      <c r="C292" s="9"/>
      <c r="D292" s="9"/>
    </row>
    <row r="293" spans="2:4" x14ac:dyDescent="0.2">
      <c r="B293" s="3"/>
      <c r="C293" s="9"/>
      <c r="D293" s="9"/>
    </row>
    <row r="294" spans="2:4" x14ac:dyDescent="0.2">
      <c r="B294" s="3"/>
      <c r="C294" s="9"/>
      <c r="D294" s="9"/>
    </row>
    <row r="295" spans="2:4" x14ac:dyDescent="0.2">
      <c r="B295" s="3"/>
      <c r="C295" s="9"/>
      <c r="D295" s="9"/>
    </row>
    <row r="296" spans="2:4" x14ac:dyDescent="0.2">
      <c r="B296" s="3"/>
      <c r="C296" s="9"/>
      <c r="D296" s="9"/>
    </row>
    <row r="297" spans="2:4" x14ac:dyDescent="0.2">
      <c r="B297" s="3"/>
      <c r="C297" s="9"/>
      <c r="D297" s="9"/>
    </row>
    <row r="298" spans="2:4" x14ac:dyDescent="0.2">
      <c r="B298" s="3"/>
      <c r="C298" s="9"/>
      <c r="D298" s="9"/>
    </row>
    <row r="299" spans="2:4" x14ac:dyDescent="0.2">
      <c r="B299" s="3"/>
      <c r="C299" s="9"/>
      <c r="D299" s="9"/>
    </row>
    <row r="300" spans="2:4" x14ac:dyDescent="0.2">
      <c r="B300" s="3"/>
      <c r="C300" s="9"/>
      <c r="D300" s="9"/>
    </row>
    <row r="301" spans="2:4" x14ac:dyDescent="0.2">
      <c r="B301" s="3"/>
      <c r="C301" s="9"/>
      <c r="D301" s="9"/>
    </row>
    <row r="302" spans="2:4" x14ac:dyDescent="0.2">
      <c r="B302" s="3"/>
      <c r="C302" s="9"/>
      <c r="D302" s="9"/>
    </row>
    <row r="303" spans="2:4" x14ac:dyDescent="0.2">
      <c r="B303" s="3"/>
      <c r="C303" s="9"/>
      <c r="D303" s="9"/>
    </row>
    <row r="304" spans="2:4" x14ac:dyDescent="0.2">
      <c r="B304" s="3"/>
      <c r="C304" s="9"/>
      <c r="D304" s="9"/>
    </row>
    <row r="305" spans="2:4" x14ac:dyDescent="0.2">
      <c r="B305" s="3"/>
      <c r="C305" s="9"/>
      <c r="D305" s="9"/>
    </row>
    <row r="306" spans="2:4" x14ac:dyDescent="0.2">
      <c r="B306" s="3"/>
      <c r="C306" s="9"/>
      <c r="D306" s="9"/>
    </row>
    <row r="307" spans="2:4" x14ac:dyDescent="0.2">
      <c r="B307" s="3"/>
      <c r="C307" s="9"/>
      <c r="D307" s="9"/>
    </row>
    <row r="308" spans="2:4" x14ac:dyDescent="0.2">
      <c r="B308" s="3"/>
      <c r="C308" s="9"/>
      <c r="D308" s="9"/>
    </row>
    <row r="309" spans="2:4" x14ac:dyDescent="0.2">
      <c r="B309" s="3"/>
      <c r="C309" s="9"/>
      <c r="D309" s="9"/>
    </row>
    <row r="310" spans="2:4" x14ac:dyDescent="0.2">
      <c r="B310" s="3"/>
      <c r="C310" s="9"/>
      <c r="D310" s="9"/>
    </row>
    <row r="311" spans="2:4" x14ac:dyDescent="0.2">
      <c r="B311" s="3"/>
      <c r="C311" s="9"/>
      <c r="D311" s="9"/>
    </row>
    <row r="312" spans="2:4" x14ac:dyDescent="0.2">
      <c r="B312" s="3"/>
      <c r="C312" s="9"/>
      <c r="D312" s="9"/>
    </row>
    <row r="313" spans="2:4" x14ac:dyDescent="0.2">
      <c r="B313" s="3"/>
      <c r="C313" s="9"/>
      <c r="D313" s="9"/>
    </row>
    <row r="314" spans="2:4" x14ac:dyDescent="0.2">
      <c r="B314" s="3"/>
      <c r="C314" s="9"/>
      <c r="D314" s="9"/>
    </row>
    <row r="315" spans="2:4" x14ac:dyDescent="0.2">
      <c r="B315" s="3"/>
      <c r="C315" s="9"/>
      <c r="D315" s="9"/>
    </row>
    <row r="316" spans="2:4" x14ac:dyDescent="0.2">
      <c r="B316" s="3"/>
      <c r="C316" s="9"/>
      <c r="D316" s="9"/>
    </row>
    <row r="317" spans="2:4" x14ac:dyDescent="0.2">
      <c r="B317" s="3"/>
      <c r="C317" s="9"/>
      <c r="D317" s="9"/>
    </row>
    <row r="318" spans="2:4" x14ac:dyDescent="0.2">
      <c r="B318" s="3"/>
      <c r="C318" s="9"/>
      <c r="D318" s="9"/>
    </row>
    <row r="319" spans="2:4" x14ac:dyDescent="0.2">
      <c r="B319" s="3"/>
      <c r="C319" s="9"/>
      <c r="D319" s="9"/>
    </row>
    <row r="320" spans="2:4" x14ac:dyDescent="0.2">
      <c r="B320" s="3"/>
      <c r="C320" s="9"/>
      <c r="D320" s="9"/>
    </row>
    <row r="321" spans="2:4" x14ac:dyDescent="0.2">
      <c r="B321" s="3"/>
      <c r="C321" s="9"/>
      <c r="D321" s="9"/>
    </row>
    <row r="322" spans="2:4" x14ac:dyDescent="0.2">
      <c r="B322" s="3"/>
      <c r="C322" s="9"/>
      <c r="D322" s="9"/>
    </row>
    <row r="323" spans="2:4" x14ac:dyDescent="0.2">
      <c r="B323" s="3"/>
      <c r="C323" s="9"/>
      <c r="D323" s="9"/>
    </row>
    <row r="324" spans="2:4" x14ac:dyDescent="0.2">
      <c r="B324" s="3"/>
      <c r="C324" s="9"/>
      <c r="D324" s="9"/>
    </row>
    <row r="325" spans="2:4" x14ac:dyDescent="0.2">
      <c r="B325" s="3"/>
      <c r="C325" s="9"/>
      <c r="D325" s="9"/>
    </row>
    <row r="326" spans="2:4" x14ac:dyDescent="0.2">
      <c r="B326" s="3"/>
      <c r="C326" s="9"/>
      <c r="D326" s="9"/>
    </row>
    <row r="327" spans="2:4" x14ac:dyDescent="0.2">
      <c r="B327" s="3"/>
      <c r="C327" s="9"/>
      <c r="D327" s="9"/>
    </row>
    <row r="328" spans="2:4" x14ac:dyDescent="0.2">
      <c r="B328" s="3"/>
      <c r="C328" s="9"/>
      <c r="D328" s="9"/>
    </row>
    <row r="329" spans="2:4" x14ac:dyDescent="0.2">
      <c r="B329" s="3"/>
      <c r="C329" s="9"/>
      <c r="D329" s="9"/>
    </row>
    <row r="330" spans="2:4" x14ac:dyDescent="0.2">
      <c r="B330" s="3"/>
      <c r="C330" s="9"/>
      <c r="D330" s="9"/>
    </row>
    <row r="331" spans="2:4" x14ac:dyDescent="0.2">
      <c r="B331" s="3"/>
      <c r="C331" s="9"/>
      <c r="D331" s="9"/>
    </row>
    <row r="332" spans="2:4" x14ac:dyDescent="0.2">
      <c r="B332" s="3"/>
      <c r="C332" s="9"/>
      <c r="D332" s="9"/>
    </row>
    <row r="333" spans="2:4" x14ac:dyDescent="0.2">
      <c r="B333" s="3"/>
      <c r="C333" s="9"/>
      <c r="D333" s="9"/>
    </row>
    <row r="334" spans="2:4" x14ac:dyDescent="0.2">
      <c r="B334" s="3"/>
      <c r="C334" s="9"/>
      <c r="D334" s="9"/>
    </row>
    <row r="335" spans="2:4" x14ac:dyDescent="0.2">
      <c r="B335" s="3"/>
      <c r="C335" s="9"/>
      <c r="D335" s="9"/>
    </row>
    <row r="336" spans="2:4" x14ac:dyDescent="0.2">
      <c r="B336" s="3"/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2"/>
  <sheetViews>
    <sheetView topLeftCell="A103" workbookViewId="0">
      <selection activeCell="A41" sqref="A41:C150"/>
    </sheetView>
  </sheetViews>
  <sheetFormatPr defaultRowHeight="12.75" x14ac:dyDescent="0.2"/>
  <cols>
    <col min="1" max="1" width="19.7109375" style="9" customWidth="1"/>
    <col min="2" max="2" width="4.42578125" style="12" customWidth="1"/>
    <col min="3" max="3" width="12.7109375" style="9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9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6" t="s">
        <v>83</v>
      </c>
      <c r="I1" s="37" t="s">
        <v>84</v>
      </c>
      <c r="J1" s="38" t="s">
        <v>85</v>
      </c>
    </row>
    <row r="2" spans="1:16" x14ac:dyDescent="0.2">
      <c r="I2" s="39" t="s">
        <v>86</v>
      </c>
      <c r="J2" s="40" t="s">
        <v>87</v>
      </c>
    </row>
    <row r="3" spans="1:16" x14ac:dyDescent="0.2">
      <c r="A3" s="41" t="s">
        <v>88</v>
      </c>
      <c r="I3" s="39" t="s">
        <v>89</v>
      </c>
      <c r="J3" s="40" t="s">
        <v>90</v>
      </c>
    </row>
    <row r="4" spans="1:16" x14ac:dyDescent="0.2">
      <c r="I4" s="39" t="s">
        <v>91</v>
      </c>
      <c r="J4" s="40" t="s">
        <v>90</v>
      </c>
    </row>
    <row r="5" spans="1:16" ht="13.5" thickBot="1" x14ac:dyDescent="0.25">
      <c r="I5" s="42" t="s">
        <v>43</v>
      </c>
      <c r="J5" s="43" t="s">
        <v>92</v>
      </c>
    </row>
    <row r="10" spans="1:16" ht="13.5" thickBot="1" x14ac:dyDescent="0.25"/>
    <row r="11" spans="1:16" ht="12.75" customHeight="1" thickBot="1" x14ac:dyDescent="0.25">
      <c r="A11" s="9" t="str">
        <f t="shared" ref="A11:A42" si="0">P11</f>
        <v> AJ 69.316 </v>
      </c>
      <c r="B11" s="3" t="str">
        <f t="shared" ref="B11:B42" si="1">IF(H11=INT(H11),"I","II")</f>
        <v>II</v>
      </c>
      <c r="C11" s="9">
        <f t="shared" ref="C11:C42" si="2">1*G11</f>
        <v>34493.873</v>
      </c>
      <c r="D11" s="12" t="str">
        <f t="shared" ref="D11:D42" si="3">VLOOKUP(F11,I$1:J$5,2,FALSE)</f>
        <v>vis</v>
      </c>
      <c r="E11" s="44">
        <f>VLOOKUP(C11,Active!C$21:E$970,3,FALSE)</f>
        <v>-4707.5070913353502</v>
      </c>
      <c r="F11" s="3" t="s">
        <v>43</v>
      </c>
      <c r="G11" s="12" t="str">
        <f t="shared" ref="G11:G42" si="4">MID(I11,3,LEN(I11)-3)</f>
        <v>34493.873</v>
      </c>
      <c r="H11" s="9">
        <f t="shared" ref="H11:H42" si="5">1*K11</f>
        <v>-4707.5</v>
      </c>
      <c r="I11" s="45" t="s">
        <v>238</v>
      </c>
      <c r="J11" s="46" t="s">
        <v>239</v>
      </c>
      <c r="K11" s="45">
        <v>-4707.5</v>
      </c>
      <c r="L11" s="45" t="s">
        <v>203</v>
      </c>
      <c r="M11" s="46" t="s">
        <v>218</v>
      </c>
      <c r="N11" s="46" t="s">
        <v>74</v>
      </c>
      <c r="O11" s="47" t="s">
        <v>240</v>
      </c>
      <c r="P11" s="47" t="s">
        <v>241</v>
      </c>
    </row>
    <row r="12" spans="1:16" ht="12.75" customHeight="1" thickBot="1" x14ac:dyDescent="0.25">
      <c r="A12" s="9" t="str">
        <f t="shared" si="0"/>
        <v>IBVS 456 </v>
      </c>
      <c r="B12" s="3" t="str">
        <f t="shared" si="1"/>
        <v>I</v>
      </c>
      <c r="C12" s="9">
        <f t="shared" si="2"/>
        <v>40410.420400000003</v>
      </c>
      <c r="D12" s="12" t="str">
        <f t="shared" si="3"/>
        <v>vis</v>
      </c>
      <c r="E12" s="44">
        <f>VLOOKUP(C12,Active!C$21:E$970,3,FALSE)</f>
        <v>-2013.99996984425</v>
      </c>
      <c r="F12" s="3" t="s">
        <v>43</v>
      </c>
      <c r="G12" s="12" t="str">
        <f t="shared" si="4"/>
        <v>40410.4204</v>
      </c>
      <c r="H12" s="9">
        <f t="shared" si="5"/>
        <v>-2014</v>
      </c>
      <c r="I12" s="45" t="s">
        <v>263</v>
      </c>
      <c r="J12" s="46" t="s">
        <v>264</v>
      </c>
      <c r="K12" s="45">
        <v>-2014</v>
      </c>
      <c r="L12" s="45" t="s">
        <v>237</v>
      </c>
      <c r="M12" s="46" t="s">
        <v>218</v>
      </c>
      <c r="N12" s="46" t="s">
        <v>74</v>
      </c>
      <c r="O12" s="47" t="s">
        <v>265</v>
      </c>
      <c r="P12" s="48" t="s">
        <v>266</v>
      </c>
    </row>
    <row r="13" spans="1:16" ht="12.75" customHeight="1" thickBot="1" x14ac:dyDescent="0.25">
      <c r="A13" s="9" t="str">
        <f t="shared" si="0"/>
        <v>IBVS 951 </v>
      </c>
      <c r="B13" s="3" t="str">
        <f t="shared" si="1"/>
        <v>II</v>
      </c>
      <c r="C13" s="9">
        <f t="shared" si="2"/>
        <v>40422.489000000001</v>
      </c>
      <c r="D13" s="12" t="str">
        <f t="shared" si="3"/>
        <v>vis</v>
      </c>
      <c r="E13" s="44">
        <f>VLOOKUP(C13,Active!C$21:E$970,3,FALSE)</f>
        <v>-2008.5057419020511</v>
      </c>
      <c r="F13" s="3" t="s">
        <v>43</v>
      </c>
      <c r="G13" s="12" t="str">
        <f t="shared" si="4"/>
        <v>40422.4890</v>
      </c>
      <c r="H13" s="9">
        <f t="shared" si="5"/>
        <v>-2008.5</v>
      </c>
      <c r="I13" s="45" t="s">
        <v>267</v>
      </c>
      <c r="J13" s="46" t="s">
        <v>268</v>
      </c>
      <c r="K13" s="45">
        <v>-2008.5</v>
      </c>
      <c r="L13" s="45" t="s">
        <v>269</v>
      </c>
      <c r="M13" s="46" t="s">
        <v>218</v>
      </c>
      <c r="N13" s="46" t="s">
        <v>74</v>
      </c>
      <c r="O13" s="47" t="s">
        <v>270</v>
      </c>
      <c r="P13" s="48" t="s">
        <v>271</v>
      </c>
    </row>
    <row r="14" spans="1:16" ht="12.75" customHeight="1" thickBot="1" x14ac:dyDescent="0.25">
      <c r="A14" s="9" t="str">
        <f t="shared" si="0"/>
        <v>IBVS 456 </v>
      </c>
      <c r="B14" s="3" t="str">
        <f t="shared" si="1"/>
        <v>II</v>
      </c>
      <c r="C14" s="9">
        <f t="shared" si="2"/>
        <v>40477.404999999999</v>
      </c>
      <c r="D14" s="12" t="str">
        <f t="shared" si="3"/>
        <v>vis</v>
      </c>
      <c r="E14" s="44">
        <f>VLOOKUP(C14,Active!C$21:E$970,3,FALSE)</f>
        <v>-1983.5052429482528</v>
      </c>
      <c r="F14" s="3" t="s">
        <v>43</v>
      </c>
      <c r="G14" s="12" t="str">
        <f t="shared" si="4"/>
        <v>40477.405</v>
      </c>
      <c r="H14" s="9">
        <f t="shared" si="5"/>
        <v>-1983.5</v>
      </c>
      <c r="I14" s="45" t="s">
        <v>272</v>
      </c>
      <c r="J14" s="46" t="s">
        <v>273</v>
      </c>
      <c r="K14" s="45">
        <v>-1983.5</v>
      </c>
      <c r="L14" s="45" t="s">
        <v>274</v>
      </c>
      <c r="M14" s="46" t="s">
        <v>218</v>
      </c>
      <c r="N14" s="46" t="s">
        <v>74</v>
      </c>
      <c r="O14" s="47" t="s">
        <v>275</v>
      </c>
      <c r="P14" s="48" t="s">
        <v>266</v>
      </c>
    </row>
    <row r="15" spans="1:16" ht="12.75" customHeight="1" thickBot="1" x14ac:dyDescent="0.25">
      <c r="A15" s="9" t="str">
        <f t="shared" si="0"/>
        <v> ORI 119 </v>
      </c>
      <c r="B15" s="3" t="str">
        <f t="shared" si="1"/>
        <v>I</v>
      </c>
      <c r="C15" s="9">
        <f t="shared" si="2"/>
        <v>40713.553</v>
      </c>
      <c r="D15" s="12" t="str">
        <f t="shared" si="3"/>
        <v>vis</v>
      </c>
      <c r="E15" s="44">
        <f>VLOOKUP(C15,Active!C$21:E$970,3,FALSE)</f>
        <v>-1875.9989091485975</v>
      </c>
      <c r="F15" s="3" t="s">
        <v>43</v>
      </c>
      <c r="G15" s="12" t="str">
        <f t="shared" si="4"/>
        <v>40713.553</v>
      </c>
      <c r="H15" s="9">
        <f t="shared" si="5"/>
        <v>-1876</v>
      </c>
      <c r="I15" s="45" t="s">
        <v>276</v>
      </c>
      <c r="J15" s="46" t="s">
        <v>277</v>
      </c>
      <c r="K15" s="45">
        <v>-1876</v>
      </c>
      <c r="L15" s="45" t="s">
        <v>278</v>
      </c>
      <c r="M15" s="46" t="s">
        <v>145</v>
      </c>
      <c r="N15" s="46"/>
      <c r="O15" s="47" t="s">
        <v>279</v>
      </c>
      <c r="P15" s="47" t="s">
        <v>280</v>
      </c>
    </row>
    <row r="16" spans="1:16" ht="12.75" customHeight="1" thickBot="1" x14ac:dyDescent="0.25">
      <c r="A16" s="9" t="str">
        <f t="shared" si="0"/>
        <v>IBVS 530 </v>
      </c>
      <c r="B16" s="3" t="str">
        <f t="shared" si="1"/>
        <v>I</v>
      </c>
      <c r="C16" s="9">
        <f t="shared" si="2"/>
        <v>40812.398000000001</v>
      </c>
      <c r="D16" s="12" t="str">
        <f t="shared" si="3"/>
        <v>vis</v>
      </c>
      <c r="E16" s="44">
        <f>VLOOKUP(C16,Active!C$21:E$970,3,FALSE)</f>
        <v>-1830.9997409810628</v>
      </c>
      <c r="F16" s="3" t="s">
        <v>43</v>
      </c>
      <c r="G16" s="12" t="str">
        <f t="shared" si="4"/>
        <v>40812.398</v>
      </c>
      <c r="H16" s="9">
        <f t="shared" si="5"/>
        <v>-1831</v>
      </c>
      <c r="I16" s="45" t="s">
        <v>281</v>
      </c>
      <c r="J16" s="46" t="s">
        <v>282</v>
      </c>
      <c r="K16" s="45">
        <v>-1831</v>
      </c>
      <c r="L16" s="45" t="s">
        <v>128</v>
      </c>
      <c r="M16" s="46" t="s">
        <v>218</v>
      </c>
      <c r="N16" s="46" t="s">
        <v>74</v>
      </c>
      <c r="O16" s="47" t="s">
        <v>283</v>
      </c>
      <c r="P16" s="48" t="s">
        <v>284</v>
      </c>
    </row>
    <row r="17" spans="1:16" ht="12.75" customHeight="1" thickBot="1" x14ac:dyDescent="0.25">
      <c r="A17" s="9" t="str">
        <f t="shared" si="0"/>
        <v>IBVS 1053 </v>
      </c>
      <c r="B17" s="3" t="str">
        <f t="shared" si="1"/>
        <v>I</v>
      </c>
      <c r="C17" s="9">
        <f t="shared" si="2"/>
        <v>42286.313600000001</v>
      </c>
      <c r="D17" s="12" t="str">
        <f t="shared" si="3"/>
        <v>vis</v>
      </c>
      <c r="E17" s="44">
        <f>VLOOKUP(C17,Active!C$21:E$970,3,FALSE)</f>
        <v>-1159.999933715625</v>
      </c>
      <c r="F17" s="3" t="s">
        <v>43</v>
      </c>
      <c r="G17" s="12" t="str">
        <f t="shared" si="4"/>
        <v>42286.3136</v>
      </c>
      <c r="H17" s="9">
        <f t="shared" si="5"/>
        <v>-1160</v>
      </c>
      <c r="I17" s="45" t="s">
        <v>313</v>
      </c>
      <c r="J17" s="46" t="s">
        <v>314</v>
      </c>
      <c r="K17" s="45">
        <v>-1160</v>
      </c>
      <c r="L17" s="45" t="s">
        <v>237</v>
      </c>
      <c r="M17" s="46" t="s">
        <v>218</v>
      </c>
      <c r="N17" s="46" t="s">
        <v>74</v>
      </c>
      <c r="O17" s="47" t="s">
        <v>265</v>
      </c>
      <c r="P17" s="48" t="s">
        <v>315</v>
      </c>
    </row>
    <row r="18" spans="1:16" ht="12.75" customHeight="1" thickBot="1" x14ac:dyDescent="0.25">
      <c r="A18" s="9" t="str">
        <f t="shared" si="0"/>
        <v> BBS 23 </v>
      </c>
      <c r="B18" s="3" t="str">
        <f t="shared" si="1"/>
        <v>I</v>
      </c>
      <c r="C18" s="9">
        <f t="shared" si="2"/>
        <v>42633.375</v>
      </c>
      <c r="D18" s="12" t="str">
        <f t="shared" si="3"/>
        <v>vis</v>
      </c>
      <c r="E18" s="44">
        <f>VLOOKUP(C18,Active!C$21:E$970,3,FALSE)</f>
        <v>-1002.0002948562006</v>
      </c>
      <c r="F18" s="3" t="s">
        <v>43</v>
      </c>
      <c r="G18" s="12" t="str">
        <f t="shared" si="4"/>
        <v>42633.375</v>
      </c>
      <c r="H18" s="9">
        <f t="shared" si="5"/>
        <v>-1002</v>
      </c>
      <c r="I18" s="45" t="s">
        <v>320</v>
      </c>
      <c r="J18" s="46" t="s">
        <v>321</v>
      </c>
      <c r="K18" s="45">
        <v>-1002</v>
      </c>
      <c r="L18" s="45" t="s">
        <v>156</v>
      </c>
      <c r="M18" s="46" t="s">
        <v>145</v>
      </c>
      <c r="N18" s="46"/>
      <c r="O18" s="47" t="s">
        <v>279</v>
      </c>
      <c r="P18" s="47" t="s">
        <v>322</v>
      </c>
    </row>
    <row r="19" spans="1:16" ht="12.75" customHeight="1" thickBot="1" x14ac:dyDescent="0.25">
      <c r="A19" s="9" t="str">
        <f t="shared" si="0"/>
        <v> BBS 49 </v>
      </c>
      <c r="B19" s="3" t="str">
        <f t="shared" si="1"/>
        <v>I</v>
      </c>
      <c r="C19" s="9">
        <f t="shared" si="2"/>
        <v>44443.360999999997</v>
      </c>
      <c r="D19" s="12" t="str">
        <f t="shared" si="3"/>
        <v>vis</v>
      </c>
      <c r="E19" s="44">
        <f>VLOOKUP(C19,Active!C$21:E$970,3,FALSE)</f>
        <v>-178.0044994706723</v>
      </c>
      <c r="F19" s="3" t="s">
        <v>43</v>
      </c>
      <c r="G19" s="12" t="str">
        <f t="shared" si="4"/>
        <v>44443.361</v>
      </c>
      <c r="H19" s="9">
        <f t="shared" si="5"/>
        <v>-178</v>
      </c>
      <c r="I19" s="45" t="s">
        <v>360</v>
      </c>
      <c r="J19" s="46" t="s">
        <v>361</v>
      </c>
      <c r="K19" s="45">
        <v>-178</v>
      </c>
      <c r="L19" s="45" t="s">
        <v>159</v>
      </c>
      <c r="M19" s="46" t="s">
        <v>145</v>
      </c>
      <c r="N19" s="46"/>
      <c r="O19" s="47" t="s">
        <v>362</v>
      </c>
      <c r="P19" s="47" t="s">
        <v>363</v>
      </c>
    </row>
    <row r="20" spans="1:16" ht="12.75" customHeight="1" thickBot="1" x14ac:dyDescent="0.25">
      <c r="A20" s="9" t="str">
        <f t="shared" si="0"/>
        <v> BBS 49 </v>
      </c>
      <c r="B20" s="3" t="str">
        <f t="shared" si="1"/>
        <v>I</v>
      </c>
      <c r="C20" s="9">
        <f t="shared" si="2"/>
        <v>44443.377999999997</v>
      </c>
      <c r="D20" s="12" t="str">
        <f t="shared" si="3"/>
        <v>vis</v>
      </c>
      <c r="E20" s="44">
        <f>VLOOKUP(C20,Active!C$21:E$970,3,FALSE)</f>
        <v>-177.99676022378233</v>
      </c>
      <c r="F20" s="3" t="s">
        <v>43</v>
      </c>
      <c r="G20" s="12" t="str">
        <f t="shared" si="4"/>
        <v>44443.378</v>
      </c>
      <c r="H20" s="9">
        <f t="shared" si="5"/>
        <v>-178</v>
      </c>
      <c r="I20" s="45" t="s">
        <v>364</v>
      </c>
      <c r="J20" s="46" t="s">
        <v>365</v>
      </c>
      <c r="K20" s="45">
        <v>-178</v>
      </c>
      <c r="L20" s="45" t="s">
        <v>113</v>
      </c>
      <c r="M20" s="46" t="s">
        <v>145</v>
      </c>
      <c r="N20" s="46"/>
      <c r="O20" s="47" t="s">
        <v>366</v>
      </c>
      <c r="P20" s="47" t="s">
        <v>363</v>
      </c>
    </row>
    <row r="21" spans="1:16" ht="12.75" customHeight="1" thickBot="1" x14ac:dyDescent="0.25">
      <c r="A21" s="9" t="str">
        <f t="shared" si="0"/>
        <v> BBS 55 </v>
      </c>
      <c r="B21" s="3" t="str">
        <f t="shared" si="1"/>
        <v>I</v>
      </c>
      <c r="C21" s="9">
        <f t="shared" si="2"/>
        <v>44757.481</v>
      </c>
      <c r="D21" s="12" t="str">
        <f t="shared" si="3"/>
        <v>vis</v>
      </c>
      <c r="E21" s="44">
        <f>VLOOKUP(C21,Active!C$21:E$970,3,FALSE)</f>
        <v>-35.001426935025783</v>
      </c>
      <c r="F21" s="3" t="s">
        <v>43</v>
      </c>
      <c r="G21" s="12" t="str">
        <f t="shared" si="4"/>
        <v>44757.481</v>
      </c>
      <c r="H21" s="9">
        <f t="shared" si="5"/>
        <v>-35</v>
      </c>
      <c r="I21" s="45" t="s">
        <v>374</v>
      </c>
      <c r="J21" s="46" t="s">
        <v>375</v>
      </c>
      <c r="K21" s="45">
        <v>-35</v>
      </c>
      <c r="L21" s="45" t="s">
        <v>93</v>
      </c>
      <c r="M21" s="46" t="s">
        <v>218</v>
      </c>
      <c r="N21" s="46" t="s">
        <v>74</v>
      </c>
      <c r="O21" s="47" t="s">
        <v>279</v>
      </c>
      <c r="P21" s="47" t="s">
        <v>376</v>
      </c>
    </row>
    <row r="22" spans="1:16" ht="12.75" customHeight="1" thickBot="1" x14ac:dyDescent="0.25">
      <c r="A22" s="9" t="str">
        <f t="shared" si="0"/>
        <v> BBS 56 </v>
      </c>
      <c r="B22" s="3" t="str">
        <f t="shared" si="1"/>
        <v>I</v>
      </c>
      <c r="C22" s="9">
        <f t="shared" si="2"/>
        <v>44834.3649</v>
      </c>
      <c r="D22" s="12" t="str">
        <f t="shared" si="3"/>
        <v>vis</v>
      </c>
      <c r="E22" s="44">
        <f>VLOOKUP(C22,Active!C$21:E$970,3,FALSE)</f>
        <v>-4.5524980556183579E-5</v>
      </c>
      <c r="F22" s="3" t="s">
        <v>43</v>
      </c>
      <c r="G22" s="12" t="str">
        <f t="shared" si="4"/>
        <v>44834.3649</v>
      </c>
      <c r="H22" s="9">
        <f t="shared" si="5"/>
        <v>0</v>
      </c>
      <c r="I22" s="45" t="s">
        <v>377</v>
      </c>
      <c r="J22" s="46" t="s">
        <v>378</v>
      </c>
      <c r="K22" s="45">
        <v>0</v>
      </c>
      <c r="L22" s="45" t="s">
        <v>379</v>
      </c>
      <c r="M22" s="46" t="s">
        <v>218</v>
      </c>
      <c r="N22" s="46" t="s">
        <v>74</v>
      </c>
      <c r="O22" s="47" t="s">
        <v>279</v>
      </c>
      <c r="P22" s="47" t="s">
        <v>380</v>
      </c>
    </row>
    <row r="23" spans="1:16" ht="12.75" customHeight="1" thickBot="1" x14ac:dyDescent="0.25">
      <c r="A23" s="9" t="str">
        <f t="shared" si="0"/>
        <v> BBS 56 </v>
      </c>
      <c r="B23" s="3" t="str">
        <f t="shared" si="1"/>
        <v>I</v>
      </c>
      <c r="C23" s="9">
        <f t="shared" si="2"/>
        <v>44845.332999999999</v>
      </c>
      <c r="D23" s="12" t="str">
        <f t="shared" si="3"/>
        <v>vis</v>
      </c>
      <c r="E23" s="44">
        <f>VLOOKUP(C23,Active!C$21:E$970,3,FALSE)</f>
        <v>4.9931799935408963</v>
      </c>
      <c r="F23" s="3" t="s">
        <v>43</v>
      </c>
      <c r="G23" s="12" t="str">
        <f t="shared" si="4"/>
        <v>44845.333</v>
      </c>
      <c r="H23" s="9">
        <f t="shared" si="5"/>
        <v>5</v>
      </c>
      <c r="I23" s="45" t="s">
        <v>381</v>
      </c>
      <c r="J23" s="46" t="s">
        <v>382</v>
      </c>
      <c r="K23" s="45">
        <v>5</v>
      </c>
      <c r="L23" s="45" t="s">
        <v>383</v>
      </c>
      <c r="M23" s="46" t="s">
        <v>145</v>
      </c>
      <c r="N23" s="46"/>
      <c r="O23" s="47" t="s">
        <v>362</v>
      </c>
      <c r="P23" s="47" t="s">
        <v>380</v>
      </c>
    </row>
    <row r="24" spans="1:16" ht="12.75" customHeight="1" thickBot="1" x14ac:dyDescent="0.25">
      <c r="A24" s="9" t="str">
        <f t="shared" si="0"/>
        <v> BBS 68 </v>
      </c>
      <c r="B24" s="3" t="str">
        <f t="shared" si="1"/>
        <v>I</v>
      </c>
      <c r="C24" s="9">
        <f t="shared" si="2"/>
        <v>45561.464</v>
      </c>
      <c r="D24" s="12" t="str">
        <f t="shared" si="3"/>
        <v>vis</v>
      </c>
      <c r="E24" s="44">
        <f>VLOOKUP(C24,Active!C$21:E$970,3,FALSE)</f>
        <v>331.01168673626472</v>
      </c>
      <c r="F24" s="3" t="s">
        <v>43</v>
      </c>
      <c r="G24" s="12" t="str">
        <f t="shared" si="4"/>
        <v>45561.464</v>
      </c>
      <c r="H24" s="9">
        <f t="shared" si="5"/>
        <v>331</v>
      </c>
      <c r="I24" s="45" t="s">
        <v>401</v>
      </c>
      <c r="J24" s="46" t="s">
        <v>402</v>
      </c>
      <c r="K24" s="45">
        <v>331</v>
      </c>
      <c r="L24" s="45" t="s">
        <v>116</v>
      </c>
      <c r="M24" s="46" t="s">
        <v>145</v>
      </c>
      <c r="N24" s="46"/>
      <c r="O24" s="47" t="s">
        <v>403</v>
      </c>
      <c r="P24" s="47" t="s">
        <v>404</v>
      </c>
    </row>
    <row r="25" spans="1:16" ht="12.75" customHeight="1" thickBot="1" x14ac:dyDescent="0.25">
      <c r="A25" s="9" t="str">
        <f t="shared" si="0"/>
        <v> BBS 77 </v>
      </c>
      <c r="B25" s="3" t="str">
        <f t="shared" si="1"/>
        <v>II</v>
      </c>
      <c r="C25" s="9">
        <f t="shared" si="2"/>
        <v>46210.53</v>
      </c>
      <c r="D25" s="12" t="str">
        <f t="shared" si="3"/>
        <v>vis</v>
      </c>
      <c r="E25" s="44">
        <f>VLOOKUP(C25,Active!C$21:E$970,3,FALSE)</f>
        <v>626.49886449769667</v>
      </c>
      <c r="F25" s="3" t="s">
        <v>43</v>
      </c>
      <c r="G25" s="12" t="str">
        <f t="shared" si="4"/>
        <v>46210.530</v>
      </c>
      <c r="H25" s="9">
        <f t="shared" si="5"/>
        <v>626.5</v>
      </c>
      <c r="I25" s="45" t="s">
        <v>422</v>
      </c>
      <c r="J25" s="46" t="s">
        <v>423</v>
      </c>
      <c r="K25" s="45">
        <v>626.5</v>
      </c>
      <c r="L25" s="45" t="s">
        <v>184</v>
      </c>
      <c r="M25" s="46" t="s">
        <v>218</v>
      </c>
      <c r="N25" s="46" t="s">
        <v>74</v>
      </c>
      <c r="O25" s="47" t="s">
        <v>279</v>
      </c>
      <c r="P25" s="47" t="s">
        <v>424</v>
      </c>
    </row>
    <row r="26" spans="1:16" ht="12.75" customHeight="1" thickBot="1" x14ac:dyDescent="0.25">
      <c r="A26" s="9" t="str">
        <f t="shared" si="0"/>
        <v> BBS 96 </v>
      </c>
      <c r="B26" s="3" t="str">
        <f t="shared" si="1"/>
        <v>II</v>
      </c>
      <c r="C26" s="9">
        <f t="shared" si="2"/>
        <v>48108.3891</v>
      </c>
      <c r="D26" s="12" t="str">
        <f t="shared" si="3"/>
        <v>vis</v>
      </c>
      <c r="E26" s="44">
        <f>VLOOKUP(C26,Active!C$21:E$970,3,FALSE)</f>
        <v>1490.4988725829342</v>
      </c>
      <c r="F26" s="3" t="s">
        <v>43</v>
      </c>
      <c r="G26" s="12" t="str">
        <f t="shared" si="4"/>
        <v>48108.3891</v>
      </c>
      <c r="H26" s="9">
        <f t="shared" si="5"/>
        <v>1490.5</v>
      </c>
      <c r="I26" s="45" t="s">
        <v>468</v>
      </c>
      <c r="J26" s="46" t="s">
        <v>469</v>
      </c>
      <c r="K26" s="45">
        <v>1490.5</v>
      </c>
      <c r="L26" s="45" t="s">
        <v>470</v>
      </c>
      <c r="M26" s="46" t="s">
        <v>218</v>
      </c>
      <c r="N26" s="46" t="s">
        <v>74</v>
      </c>
      <c r="O26" s="47" t="s">
        <v>279</v>
      </c>
      <c r="P26" s="47" t="s">
        <v>471</v>
      </c>
    </row>
    <row r="27" spans="1:16" ht="12.75" customHeight="1" thickBot="1" x14ac:dyDescent="0.25">
      <c r="A27" s="9" t="str">
        <f t="shared" si="0"/>
        <v> BBS 99 </v>
      </c>
      <c r="B27" s="3" t="str">
        <f t="shared" si="1"/>
        <v>II</v>
      </c>
      <c r="C27" s="9">
        <f t="shared" si="2"/>
        <v>48499.383800000003</v>
      </c>
      <c r="D27" s="12" t="str">
        <f t="shared" si="3"/>
        <v>vis</v>
      </c>
      <c r="E27" s="44">
        <f>VLOOKUP(C27,Active!C$21:E$970,3,FALSE)</f>
        <v>1668.4991382303087</v>
      </c>
      <c r="F27" s="3" t="s">
        <v>43</v>
      </c>
      <c r="G27" s="12" t="str">
        <f t="shared" si="4"/>
        <v>48499.3838</v>
      </c>
      <c r="H27" s="9">
        <f t="shared" si="5"/>
        <v>1668.5</v>
      </c>
      <c r="I27" s="45" t="s">
        <v>472</v>
      </c>
      <c r="J27" s="46" t="s">
        <v>473</v>
      </c>
      <c r="K27" s="45">
        <v>1668.5</v>
      </c>
      <c r="L27" s="45" t="s">
        <v>474</v>
      </c>
      <c r="M27" s="46" t="s">
        <v>218</v>
      </c>
      <c r="N27" s="46" t="s">
        <v>74</v>
      </c>
      <c r="O27" s="47" t="s">
        <v>475</v>
      </c>
      <c r="P27" s="47" t="s">
        <v>476</v>
      </c>
    </row>
    <row r="28" spans="1:16" ht="12.75" customHeight="1" thickBot="1" x14ac:dyDescent="0.25">
      <c r="A28" s="9" t="str">
        <f t="shared" si="0"/>
        <v>IBVS 4380 </v>
      </c>
      <c r="B28" s="3" t="str">
        <f t="shared" si="1"/>
        <v>II</v>
      </c>
      <c r="C28" s="9">
        <f t="shared" si="2"/>
        <v>49560.339699999997</v>
      </c>
      <c r="D28" s="12" t="str">
        <f t="shared" si="3"/>
        <v>vis</v>
      </c>
      <c r="E28" s="44">
        <f>VLOOKUP(C28,Active!C$21:E$970,3,FALSE)</f>
        <v>2151.499117616594</v>
      </c>
      <c r="F28" s="3" t="s">
        <v>43</v>
      </c>
      <c r="G28" s="12" t="str">
        <f t="shared" si="4"/>
        <v>49560.3397</v>
      </c>
      <c r="H28" s="9">
        <f t="shared" si="5"/>
        <v>2151.5</v>
      </c>
      <c r="I28" s="45" t="s">
        <v>481</v>
      </c>
      <c r="J28" s="46" t="s">
        <v>482</v>
      </c>
      <c r="K28" s="45">
        <v>2151.5</v>
      </c>
      <c r="L28" s="45" t="s">
        <v>474</v>
      </c>
      <c r="M28" s="46" t="s">
        <v>218</v>
      </c>
      <c r="N28" s="46" t="s">
        <v>74</v>
      </c>
      <c r="O28" s="47" t="s">
        <v>483</v>
      </c>
      <c r="P28" s="48" t="s">
        <v>484</v>
      </c>
    </row>
    <row r="29" spans="1:16" ht="12.75" customHeight="1" thickBot="1" x14ac:dyDescent="0.25">
      <c r="A29" s="9" t="str">
        <f t="shared" si="0"/>
        <v>IBVS 5595 </v>
      </c>
      <c r="B29" s="3" t="str">
        <f t="shared" si="1"/>
        <v>I</v>
      </c>
      <c r="C29" s="9">
        <f t="shared" si="2"/>
        <v>52816.792500000003</v>
      </c>
      <c r="D29" s="12" t="str">
        <f t="shared" si="3"/>
        <v>vis</v>
      </c>
      <c r="E29" s="44">
        <f>VLOOKUP(C29,Active!C$21:E$970,3,FALSE)</f>
        <v>3633.9986590889812</v>
      </c>
      <c r="F29" s="3" t="s">
        <v>43</v>
      </c>
      <c r="G29" s="12" t="str">
        <f t="shared" si="4"/>
        <v>52816.7925</v>
      </c>
      <c r="H29" s="9">
        <f t="shared" si="5"/>
        <v>3634</v>
      </c>
      <c r="I29" s="45" t="s">
        <v>510</v>
      </c>
      <c r="J29" s="46" t="s">
        <v>511</v>
      </c>
      <c r="K29" s="45">
        <v>3634</v>
      </c>
      <c r="L29" s="45" t="s">
        <v>512</v>
      </c>
      <c r="M29" s="46" t="s">
        <v>218</v>
      </c>
      <c r="N29" s="46" t="s">
        <v>74</v>
      </c>
      <c r="O29" s="47" t="s">
        <v>513</v>
      </c>
      <c r="P29" s="48" t="s">
        <v>514</v>
      </c>
    </row>
    <row r="30" spans="1:16" ht="12.75" customHeight="1" thickBot="1" x14ac:dyDescent="0.25">
      <c r="A30" s="9" t="str">
        <f t="shared" si="0"/>
        <v>IBVS 5595 </v>
      </c>
      <c r="B30" s="3" t="str">
        <f t="shared" si="1"/>
        <v>II</v>
      </c>
      <c r="C30" s="9">
        <f t="shared" si="2"/>
        <v>52914.548600000002</v>
      </c>
      <c r="D30" s="12" t="str">
        <f t="shared" si="3"/>
        <v>vis</v>
      </c>
      <c r="E30" s="44">
        <f>VLOOKUP(C30,Active!C$21:E$970,3,FALSE)</f>
        <v>3678.5021057307158</v>
      </c>
      <c r="F30" s="3" t="s">
        <v>43</v>
      </c>
      <c r="G30" s="12" t="str">
        <f t="shared" si="4"/>
        <v>52914.5486</v>
      </c>
      <c r="H30" s="9">
        <f t="shared" si="5"/>
        <v>3678.5</v>
      </c>
      <c r="I30" s="45" t="s">
        <v>518</v>
      </c>
      <c r="J30" s="46" t="s">
        <v>519</v>
      </c>
      <c r="K30" s="45">
        <v>3678.5</v>
      </c>
      <c r="L30" s="45" t="s">
        <v>520</v>
      </c>
      <c r="M30" s="46" t="s">
        <v>218</v>
      </c>
      <c r="N30" s="46" t="s">
        <v>74</v>
      </c>
      <c r="O30" s="47" t="s">
        <v>513</v>
      </c>
      <c r="P30" s="48" t="s">
        <v>514</v>
      </c>
    </row>
    <row r="31" spans="1:16" ht="12.75" customHeight="1" thickBot="1" x14ac:dyDescent="0.25">
      <c r="A31" s="9" t="str">
        <f t="shared" si="0"/>
        <v>IBVS 5745 </v>
      </c>
      <c r="B31" s="3" t="str">
        <f t="shared" si="1"/>
        <v>II</v>
      </c>
      <c r="C31" s="9">
        <f t="shared" si="2"/>
        <v>53575.7235</v>
      </c>
      <c r="D31" s="12" t="str">
        <f t="shared" si="3"/>
        <v>vis</v>
      </c>
      <c r="E31" s="44">
        <f>VLOOKUP(C31,Active!C$21:E$970,3,FALSE)</f>
        <v>3979.5018580019746</v>
      </c>
      <c r="F31" s="3" t="s">
        <v>43</v>
      </c>
      <c r="G31" s="12" t="str">
        <f t="shared" si="4"/>
        <v>53575.7235</v>
      </c>
      <c r="H31" s="9">
        <f t="shared" si="5"/>
        <v>3979.5</v>
      </c>
      <c r="I31" s="45" t="s">
        <v>529</v>
      </c>
      <c r="J31" s="46" t="s">
        <v>530</v>
      </c>
      <c r="K31" s="45">
        <v>3979.5</v>
      </c>
      <c r="L31" s="45" t="s">
        <v>531</v>
      </c>
      <c r="M31" s="46" t="s">
        <v>218</v>
      </c>
      <c r="N31" s="46" t="s">
        <v>74</v>
      </c>
      <c r="O31" s="47" t="s">
        <v>532</v>
      </c>
      <c r="P31" s="48" t="s">
        <v>533</v>
      </c>
    </row>
    <row r="32" spans="1:16" ht="12.75" customHeight="1" thickBot="1" x14ac:dyDescent="0.25">
      <c r="A32" s="9" t="str">
        <f t="shared" si="0"/>
        <v>OEJV 0074 </v>
      </c>
      <c r="B32" s="3" t="str">
        <f t="shared" si="1"/>
        <v>I</v>
      </c>
      <c r="C32" s="9">
        <f t="shared" si="2"/>
        <v>53974.398659999999</v>
      </c>
      <c r="D32" s="12" t="str">
        <f t="shared" si="3"/>
        <v>vis</v>
      </c>
      <c r="E32" s="44">
        <f>VLOOKUP(C32,Active!C$21:E$970,3,FALSE)</f>
        <v>4160.9986516593026</v>
      </c>
      <c r="F32" s="3" t="s">
        <v>43</v>
      </c>
      <c r="G32" s="12" t="str">
        <f t="shared" si="4"/>
        <v>53974.39866</v>
      </c>
      <c r="H32" s="9">
        <f t="shared" si="5"/>
        <v>4161</v>
      </c>
      <c r="I32" s="45" t="s">
        <v>537</v>
      </c>
      <c r="J32" s="46" t="s">
        <v>538</v>
      </c>
      <c r="K32" s="45">
        <v>4161</v>
      </c>
      <c r="L32" s="45" t="s">
        <v>539</v>
      </c>
      <c r="M32" s="46" t="s">
        <v>488</v>
      </c>
      <c r="N32" s="46" t="s">
        <v>540</v>
      </c>
      <c r="O32" s="47" t="s">
        <v>541</v>
      </c>
      <c r="P32" s="48" t="s">
        <v>542</v>
      </c>
    </row>
    <row r="33" spans="1:16" ht="12.75" customHeight="1" thickBot="1" x14ac:dyDescent="0.25">
      <c r="A33" s="9" t="str">
        <f t="shared" si="0"/>
        <v>OEJV 0074 </v>
      </c>
      <c r="B33" s="3" t="str">
        <f t="shared" si="1"/>
        <v>II</v>
      </c>
      <c r="C33" s="9">
        <f t="shared" si="2"/>
        <v>54210.548190000001</v>
      </c>
      <c r="D33" s="12" t="str">
        <f t="shared" si="3"/>
        <v>vis</v>
      </c>
      <c r="E33" s="44">
        <f>VLOOKUP(C33,Active!C$21:E$970,3,FALSE)</f>
        <v>4268.5056819911788</v>
      </c>
      <c r="F33" s="3" t="s">
        <v>43</v>
      </c>
      <c r="G33" s="12" t="str">
        <f t="shared" si="4"/>
        <v>54210.54819</v>
      </c>
      <c r="H33" s="9">
        <f t="shared" si="5"/>
        <v>4268.5</v>
      </c>
      <c r="I33" s="45" t="s">
        <v>543</v>
      </c>
      <c r="J33" s="46" t="s">
        <v>544</v>
      </c>
      <c r="K33" s="45">
        <v>4268.5</v>
      </c>
      <c r="L33" s="45" t="s">
        <v>545</v>
      </c>
      <c r="M33" s="46" t="s">
        <v>488</v>
      </c>
      <c r="N33" s="46" t="s">
        <v>540</v>
      </c>
      <c r="O33" s="47" t="s">
        <v>546</v>
      </c>
      <c r="P33" s="48" t="s">
        <v>542</v>
      </c>
    </row>
    <row r="34" spans="1:16" ht="12.75" customHeight="1" thickBot="1" x14ac:dyDescent="0.25">
      <c r="A34" s="9" t="str">
        <f t="shared" si="0"/>
        <v>IBVS 5801 </v>
      </c>
      <c r="B34" s="3" t="str">
        <f t="shared" si="1"/>
        <v>I</v>
      </c>
      <c r="C34" s="9">
        <f t="shared" si="2"/>
        <v>54253.364099999999</v>
      </c>
      <c r="D34" s="12" t="str">
        <f t="shared" si="3"/>
        <v>vis</v>
      </c>
      <c r="E34" s="44">
        <f>VLOOKUP(C34,Active!C$21:E$970,3,FALSE)</f>
        <v>4287.997617186038</v>
      </c>
      <c r="F34" s="3" t="s">
        <v>43</v>
      </c>
      <c r="G34" s="12" t="str">
        <f t="shared" si="4"/>
        <v>54253.3641</v>
      </c>
      <c r="H34" s="9">
        <f t="shared" si="5"/>
        <v>4288</v>
      </c>
      <c r="I34" s="45" t="s">
        <v>547</v>
      </c>
      <c r="J34" s="46" t="s">
        <v>548</v>
      </c>
      <c r="K34" s="45">
        <v>4288</v>
      </c>
      <c r="L34" s="45" t="s">
        <v>549</v>
      </c>
      <c r="M34" s="46" t="s">
        <v>218</v>
      </c>
      <c r="N34" s="46" t="s">
        <v>550</v>
      </c>
      <c r="O34" s="47" t="s">
        <v>551</v>
      </c>
      <c r="P34" s="48" t="s">
        <v>552</v>
      </c>
    </row>
    <row r="35" spans="1:16" ht="12.75" customHeight="1" thickBot="1" x14ac:dyDescent="0.25">
      <c r="A35" s="9" t="str">
        <f t="shared" si="0"/>
        <v>IBVS 5801 </v>
      </c>
      <c r="B35" s="3" t="str">
        <f t="shared" si="1"/>
        <v>II</v>
      </c>
      <c r="C35" s="9">
        <f t="shared" si="2"/>
        <v>54265.457399999999</v>
      </c>
      <c r="D35" s="12" t="str">
        <f t="shared" si="3"/>
        <v>vis</v>
      </c>
      <c r="E35" s="44">
        <f>VLOOKUP(C35,Active!C$21:E$970,3,FALSE)</f>
        <v>4293.503089798719</v>
      </c>
      <c r="F35" s="3" t="s">
        <v>43</v>
      </c>
      <c r="G35" s="12" t="str">
        <f t="shared" si="4"/>
        <v>54265.4574</v>
      </c>
      <c r="H35" s="9">
        <f t="shared" si="5"/>
        <v>4293.5</v>
      </c>
      <c r="I35" s="45" t="s">
        <v>553</v>
      </c>
      <c r="J35" s="46" t="s">
        <v>554</v>
      </c>
      <c r="K35" s="45">
        <v>4293.5</v>
      </c>
      <c r="L35" s="45" t="s">
        <v>555</v>
      </c>
      <c r="M35" s="46" t="s">
        <v>218</v>
      </c>
      <c r="N35" s="46" t="s">
        <v>550</v>
      </c>
      <c r="O35" s="47" t="s">
        <v>551</v>
      </c>
      <c r="P35" s="48" t="s">
        <v>552</v>
      </c>
    </row>
    <row r="36" spans="1:16" ht="12.75" customHeight="1" thickBot="1" x14ac:dyDescent="0.25">
      <c r="A36" s="9" t="str">
        <f t="shared" si="0"/>
        <v>OEJV 0074 </v>
      </c>
      <c r="B36" s="3" t="str">
        <f t="shared" si="1"/>
        <v>I</v>
      </c>
      <c r="C36" s="9">
        <f t="shared" si="2"/>
        <v>54321.462050000002</v>
      </c>
      <c r="D36" s="12" t="str">
        <f t="shared" si="3"/>
        <v>vis</v>
      </c>
      <c r="E36" s="44">
        <f>VLOOKUP(C36,Active!C$21:E$970,3,FALSE)</f>
        <v>4318.9991964658648</v>
      </c>
      <c r="F36" s="3" t="s">
        <v>43</v>
      </c>
      <c r="G36" s="12" t="str">
        <f t="shared" si="4"/>
        <v>54321.46205</v>
      </c>
      <c r="H36" s="9">
        <f t="shared" si="5"/>
        <v>4319</v>
      </c>
      <c r="I36" s="45" t="s">
        <v>556</v>
      </c>
      <c r="J36" s="46" t="s">
        <v>557</v>
      </c>
      <c r="K36" s="45">
        <v>4319</v>
      </c>
      <c r="L36" s="45" t="s">
        <v>558</v>
      </c>
      <c r="M36" s="46" t="s">
        <v>488</v>
      </c>
      <c r="N36" s="46" t="s">
        <v>43</v>
      </c>
      <c r="O36" s="47" t="s">
        <v>559</v>
      </c>
      <c r="P36" s="48" t="s">
        <v>542</v>
      </c>
    </row>
    <row r="37" spans="1:16" ht="12.75" customHeight="1" thickBot="1" x14ac:dyDescent="0.25">
      <c r="A37" s="9" t="str">
        <f t="shared" si="0"/>
        <v>IBVS 6007 </v>
      </c>
      <c r="B37" s="3" t="str">
        <f t="shared" si="1"/>
        <v>II</v>
      </c>
      <c r="C37" s="9">
        <f t="shared" si="2"/>
        <v>54535.637170000002</v>
      </c>
      <c r="D37" s="12" t="str">
        <f t="shared" si="3"/>
        <v>vis</v>
      </c>
      <c r="E37" s="44">
        <f>VLOOKUP(C37,Active!C$21:E$970,3,FALSE)</f>
        <v>4416.5023806651852</v>
      </c>
      <c r="F37" s="3" t="s">
        <v>43</v>
      </c>
      <c r="G37" s="12" t="str">
        <f t="shared" si="4"/>
        <v>54535.63717</v>
      </c>
      <c r="H37" s="9">
        <f t="shared" si="5"/>
        <v>4416.5</v>
      </c>
      <c r="I37" s="45" t="s">
        <v>560</v>
      </c>
      <c r="J37" s="46" t="s">
        <v>561</v>
      </c>
      <c r="K37" s="45">
        <v>4416.5</v>
      </c>
      <c r="L37" s="45" t="s">
        <v>562</v>
      </c>
      <c r="M37" s="46" t="s">
        <v>488</v>
      </c>
      <c r="N37" s="46" t="s">
        <v>30</v>
      </c>
      <c r="O37" s="47" t="s">
        <v>563</v>
      </c>
      <c r="P37" s="48" t="s">
        <v>564</v>
      </c>
    </row>
    <row r="38" spans="1:16" ht="12.75" customHeight="1" thickBot="1" x14ac:dyDescent="0.25">
      <c r="A38" s="9" t="str">
        <f t="shared" si="0"/>
        <v> JAAVSO 40;975 </v>
      </c>
      <c r="B38" s="3" t="str">
        <f t="shared" si="1"/>
        <v>I</v>
      </c>
      <c r="C38" s="9">
        <f t="shared" si="2"/>
        <v>55751.444100000001</v>
      </c>
      <c r="D38" s="12" t="str">
        <f t="shared" si="3"/>
        <v>vis</v>
      </c>
      <c r="E38" s="44">
        <f>VLOOKUP(C38,Active!C$21:E$970,3,FALSE)</f>
        <v>4969.9982631308994</v>
      </c>
      <c r="F38" s="3" t="s">
        <v>43</v>
      </c>
      <c r="G38" s="12" t="str">
        <f t="shared" si="4"/>
        <v>55751.4441</v>
      </c>
      <c r="H38" s="9">
        <f t="shared" si="5"/>
        <v>4970</v>
      </c>
      <c r="I38" s="45" t="s">
        <v>574</v>
      </c>
      <c r="J38" s="46" t="s">
        <v>575</v>
      </c>
      <c r="K38" s="45">
        <v>4970</v>
      </c>
      <c r="L38" s="45" t="s">
        <v>571</v>
      </c>
      <c r="M38" s="46" t="s">
        <v>488</v>
      </c>
      <c r="N38" s="46" t="s">
        <v>540</v>
      </c>
      <c r="O38" s="47" t="s">
        <v>576</v>
      </c>
      <c r="P38" s="47" t="s">
        <v>577</v>
      </c>
    </row>
    <row r="39" spans="1:16" ht="12.75" customHeight="1" thickBot="1" x14ac:dyDescent="0.25">
      <c r="A39" s="9" t="str">
        <f t="shared" si="0"/>
        <v>BAVM 232 </v>
      </c>
      <c r="B39" s="3" t="str">
        <f t="shared" si="1"/>
        <v>I</v>
      </c>
      <c r="C39" s="9">
        <f t="shared" si="2"/>
        <v>56489.500099999997</v>
      </c>
      <c r="D39" s="12" t="str">
        <f t="shared" si="3"/>
        <v>vis</v>
      </c>
      <c r="E39" s="44">
        <f>VLOOKUP(C39,Active!C$21:E$970,3,FALSE)</f>
        <v>5305.9981221127146</v>
      </c>
      <c r="F39" s="3" t="s">
        <v>43</v>
      </c>
      <c r="G39" s="12" t="str">
        <f t="shared" si="4"/>
        <v>56489.5001</v>
      </c>
      <c r="H39" s="9">
        <f t="shared" si="5"/>
        <v>5306</v>
      </c>
      <c r="I39" s="45" t="s">
        <v>578</v>
      </c>
      <c r="J39" s="46" t="s">
        <v>579</v>
      </c>
      <c r="K39" s="45">
        <v>5306</v>
      </c>
      <c r="L39" s="45" t="s">
        <v>580</v>
      </c>
      <c r="M39" s="46" t="s">
        <v>488</v>
      </c>
      <c r="N39" s="46">
        <v>0</v>
      </c>
      <c r="O39" s="47" t="s">
        <v>581</v>
      </c>
      <c r="P39" s="48" t="s">
        <v>582</v>
      </c>
    </row>
    <row r="40" spans="1:16" ht="12.75" customHeight="1" thickBot="1" x14ac:dyDescent="0.25">
      <c r="A40" s="9" t="str">
        <f t="shared" si="0"/>
        <v>OEJV 0160 </v>
      </c>
      <c r="B40" s="3" t="str">
        <f t="shared" si="1"/>
        <v>I</v>
      </c>
      <c r="C40" s="9">
        <f t="shared" si="2"/>
        <v>56500.483610000003</v>
      </c>
      <c r="D40" s="12" t="str">
        <f t="shared" si="3"/>
        <v>vis</v>
      </c>
      <c r="E40" s="44">
        <f>VLOOKUP(C40,Active!C$21:E$970,3,FALSE)</f>
        <v>5310.9983630309207</v>
      </c>
      <c r="F40" s="3" t="s">
        <v>43</v>
      </c>
      <c r="G40" s="12" t="str">
        <f t="shared" si="4"/>
        <v>56500.48361</v>
      </c>
      <c r="H40" s="9">
        <f t="shared" si="5"/>
        <v>5311</v>
      </c>
      <c r="I40" s="45" t="s">
        <v>583</v>
      </c>
      <c r="J40" s="46" t="s">
        <v>584</v>
      </c>
      <c r="K40" s="45">
        <v>5311</v>
      </c>
      <c r="L40" s="45" t="s">
        <v>585</v>
      </c>
      <c r="M40" s="46" t="s">
        <v>488</v>
      </c>
      <c r="N40" s="46" t="s">
        <v>84</v>
      </c>
      <c r="O40" s="47" t="s">
        <v>586</v>
      </c>
      <c r="P40" s="48" t="s">
        <v>587</v>
      </c>
    </row>
    <row r="41" spans="1:16" ht="12.75" customHeight="1" thickBot="1" x14ac:dyDescent="0.25">
      <c r="A41" s="9" t="str">
        <f t="shared" si="0"/>
        <v> HA 113.75 </v>
      </c>
      <c r="B41" s="3" t="str">
        <f t="shared" si="1"/>
        <v>I</v>
      </c>
      <c r="C41" s="9">
        <f t="shared" si="2"/>
        <v>21842.598000000002</v>
      </c>
      <c r="D41" s="12" t="str">
        <f t="shared" si="3"/>
        <v>vis</v>
      </c>
      <c r="E41" s="44">
        <f>VLOOKUP(C41,Active!C$21:E$970,3,FALSE)</f>
        <v>-10466.997720691634</v>
      </c>
      <c r="F41" s="3" t="s">
        <v>43</v>
      </c>
      <c r="G41" s="12" t="str">
        <f t="shared" si="4"/>
        <v>21842.598</v>
      </c>
      <c r="H41" s="9">
        <f t="shared" si="5"/>
        <v>-10467</v>
      </c>
      <c r="I41" s="45" t="s">
        <v>97</v>
      </c>
      <c r="J41" s="46" t="s">
        <v>98</v>
      </c>
      <c r="K41" s="45">
        <v>-10467</v>
      </c>
      <c r="L41" s="45" t="s">
        <v>99</v>
      </c>
      <c r="M41" s="46" t="s">
        <v>94</v>
      </c>
      <c r="N41" s="46"/>
      <c r="O41" s="47" t="s">
        <v>100</v>
      </c>
      <c r="P41" s="47" t="s">
        <v>101</v>
      </c>
    </row>
    <row r="42" spans="1:16" ht="12.75" customHeight="1" thickBot="1" x14ac:dyDescent="0.25">
      <c r="A42" s="9" t="str">
        <f t="shared" si="0"/>
        <v> AN 255.413 </v>
      </c>
      <c r="B42" s="3" t="str">
        <f t="shared" si="1"/>
        <v>I</v>
      </c>
      <c r="C42" s="9">
        <f t="shared" si="2"/>
        <v>25504.377</v>
      </c>
      <c r="D42" s="12" t="str">
        <f t="shared" si="3"/>
        <v>vis</v>
      </c>
      <c r="E42" s="44">
        <f>VLOOKUP(C42,Active!C$21:E$970,3,FALSE)</f>
        <v>-8799.9735008186472</v>
      </c>
      <c r="F42" s="3" t="s">
        <v>43</v>
      </c>
      <c r="G42" s="12" t="str">
        <f t="shared" si="4"/>
        <v>25504.377</v>
      </c>
      <c r="H42" s="9">
        <f t="shared" si="5"/>
        <v>-8800</v>
      </c>
      <c r="I42" s="45" t="s">
        <v>102</v>
      </c>
      <c r="J42" s="46" t="s">
        <v>103</v>
      </c>
      <c r="K42" s="45">
        <v>-8800</v>
      </c>
      <c r="L42" s="45" t="s">
        <v>104</v>
      </c>
      <c r="M42" s="46" t="s">
        <v>105</v>
      </c>
      <c r="N42" s="46"/>
      <c r="O42" s="47" t="s">
        <v>106</v>
      </c>
      <c r="P42" s="47" t="s">
        <v>107</v>
      </c>
    </row>
    <row r="43" spans="1:16" ht="12.75" customHeight="1" thickBot="1" x14ac:dyDescent="0.25">
      <c r="A43" s="9" t="str">
        <f t="shared" ref="A43:A74" si="6">P43</f>
        <v> AN 255.413 </v>
      </c>
      <c r="B43" s="3" t="str">
        <f t="shared" ref="B43:B74" si="7">IF(H43=INT(H43),"I","II")</f>
        <v>I</v>
      </c>
      <c r="C43" s="9">
        <f t="shared" ref="C43:C74" si="8">1*G43</f>
        <v>25686.587</v>
      </c>
      <c r="D43" s="12" t="str">
        <f t="shared" ref="D43:D74" si="9">VLOOKUP(F43,I$1:J$5,2,FALSE)</f>
        <v>vis</v>
      </c>
      <c r="E43" s="44">
        <f>VLOOKUP(C43,Active!C$21:E$970,3,FALSE)</f>
        <v>-8717.0224316517051</v>
      </c>
      <c r="F43" s="3" t="s">
        <v>43</v>
      </c>
      <c r="G43" s="12" t="str">
        <f t="shared" ref="G43:G74" si="10">MID(I43,3,LEN(I43)-3)</f>
        <v>25686.587</v>
      </c>
      <c r="H43" s="9">
        <f t="shared" ref="H43:H74" si="11">1*K43</f>
        <v>-8717</v>
      </c>
      <c r="I43" s="45" t="s">
        <v>108</v>
      </c>
      <c r="J43" s="46" t="s">
        <v>109</v>
      </c>
      <c r="K43" s="45">
        <v>-8717</v>
      </c>
      <c r="L43" s="45" t="s">
        <v>110</v>
      </c>
      <c r="M43" s="46" t="s">
        <v>105</v>
      </c>
      <c r="N43" s="46"/>
      <c r="O43" s="47" t="s">
        <v>106</v>
      </c>
      <c r="P43" s="47" t="s">
        <v>107</v>
      </c>
    </row>
    <row r="44" spans="1:16" ht="12.75" customHeight="1" thickBot="1" x14ac:dyDescent="0.25">
      <c r="A44" s="9" t="str">
        <f t="shared" si="6"/>
        <v> AN 255.413 </v>
      </c>
      <c r="B44" s="3" t="str">
        <f t="shared" si="7"/>
        <v>I</v>
      </c>
      <c r="C44" s="9">
        <f t="shared" si="8"/>
        <v>25851.387999999999</v>
      </c>
      <c r="D44" s="12" t="str">
        <f t="shared" si="9"/>
        <v>vis</v>
      </c>
      <c r="E44" s="44">
        <f>VLOOKUP(C44,Active!C$21:E$970,3,FALSE)</f>
        <v>-8641.9968065500034</v>
      </c>
      <c r="F44" s="3" t="s">
        <v>43</v>
      </c>
      <c r="G44" s="12" t="str">
        <f t="shared" si="10"/>
        <v>25851.388</v>
      </c>
      <c r="H44" s="9">
        <f t="shared" si="11"/>
        <v>-8642</v>
      </c>
      <c r="I44" s="45" t="s">
        <v>111</v>
      </c>
      <c r="J44" s="46" t="s">
        <v>112</v>
      </c>
      <c r="K44" s="45">
        <v>-8642</v>
      </c>
      <c r="L44" s="45" t="s">
        <v>113</v>
      </c>
      <c r="M44" s="46" t="s">
        <v>105</v>
      </c>
      <c r="N44" s="46"/>
      <c r="O44" s="47" t="s">
        <v>106</v>
      </c>
      <c r="P44" s="47" t="s">
        <v>107</v>
      </c>
    </row>
    <row r="45" spans="1:16" ht="12.75" customHeight="1" thickBot="1" x14ac:dyDescent="0.25">
      <c r="A45" s="9" t="str">
        <f t="shared" si="6"/>
        <v> AN 255.413 </v>
      </c>
      <c r="B45" s="3" t="str">
        <f t="shared" si="7"/>
        <v>I</v>
      </c>
      <c r="C45" s="9">
        <f t="shared" si="8"/>
        <v>25862.39</v>
      </c>
      <c r="D45" s="12" t="str">
        <f t="shared" si="9"/>
        <v>vis</v>
      </c>
      <c r="E45" s="44">
        <f>VLOOKUP(C45,Active!C$21:E$970,3,FALSE)</f>
        <v>-8636.9881480626827</v>
      </c>
      <c r="F45" s="3" t="s">
        <v>43</v>
      </c>
      <c r="G45" s="12" t="str">
        <f t="shared" si="10"/>
        <v>25862.390</v>
      </c>
      <c r="H45" s="9">
        <f t="shared" si="11"/>
        <v>-8637</v>
      </c>
      <c r="I45" s="45" t="s">
        <v>114</v>
      </c>
      <c r="J45" s="46" t="s">
        <v>115</v>
      </c>
      <c r="K45" s="45">
        <v>-8637</v>
      </c>
      <c r="L45" s="45" t="s">
        <v>116</v>
      </c>
      <c r="M45" s="46" t="s">
        <v>105</v>
      </c>
      <c r="N45" s="46"/>
      <c r="O45" s="47" t="s">
        <v>106</v>
      </c>
      <c r="P45" s="47" t="s">
        <v>107</v>
      </c>
    </row>
    <row r="46" spans="1:16" ht="12.75" customHeight="1" thickBot="1" x14ac:dyDescent="0.25">
      <c r="A46" s="9" t="str">
        <f t="shared" si="6"/>
        <v> AN 255.413 </v>
      </c>
      <c r="B46" s="3" t="str">
        <f t="shared" si="7"/>
        <v>II</v>
      </c>
      <c r="C46" s="9">
        <f t="shared" si="8"/>
        <v>26599.330999999998</v>
      </c>
      <c r="D46" s="12" t="str">
        <f t="shared" si="9"/>
        <v>vis</v>
      </c>
      <c r="E46" s="44">
        <f>VLOOKUP(C46,Active!C$21:E$970,3,FALSE)</f>
        <v>-8301.4958926268901</v>
      </c>
      <c r="F46" s="3" t="s">
        <v>43</v>
      </c>
      <c r="G46" s="12" t="str">
        <f t="shared" si="10"/>
        <v>26599.331</v>
      </c>
      <c r="H46" s="9">
        <f t="shared" si="11"/>
        <v>-8301.5</v>
      </c>
      <c r="I46" s="45" t="s">
        <v>117</v>
      </c>
      <c r="J46" s="46" t="s">
        <v>118</v>
      </c>
      <c r="K46" s="45">
        <v>-8301.5</v>
      </c>
      <c r="L46" s="45" t="s">
        <v>119</v>
      </c>
      <c r="M46" s="46" t="s">
        <v>105</v>
      </c>
      <c r="N46" s="46"/>
      <c r="O46" s="47" t="s">
        <v>106</v>
      </c>
      <c r="P46" s="47" t="s">
        <v>107</v>
      </c>
    </row>
    <row r="47" spans="1:16" ht="12.75" customHeight="1" thickBot="1" x14ac:dyDescent="0.25">
      <c r="A47" s="9" t="str">
        <f t="shared" si="6"/>
        <v> AN 255.413 </v>
      </c>
      <c r="B47" s="3" t="str">
        <f t="shared" si="7"/>
        <v>II</v>
      </c>
      <c r="C47" s="9">
        <f t="shared" si="8"/>
        <v>26621.263999999999</v>
      </c>
      <c r="D47" s="12" t="str">
        <f t="shared" si="9"/>
        <v>vis</v>
      </c>
      <c r="E47" s="44">
        <f>VLOOKUP(C47,Active!C$21:E$970,3,FALSE)</f>
        <v>-8291.5108983892605</v>
      </c>
      <c r="F47" s="3" t="s">
        <v>43</v>
      </c>
      <c r="G47" s="12" t="str">
        <f t="shared" si="10"/>
        <v>26621.264</v>
      </c>
      <c r="H47" s="9">
        <f t="shared" si="11"/>
        <v>-8291.5</v>
      </c>
      <c r="I47" s="45" t="s">
        <v>120</v>
      </c>
      <c r="J47" s="46" t="s">
        <v>121</v>
      </c>
      <c r="K47" s="45">
        <v>-8291.5</v>
      </c>
      <c r="L47" s="45" t="s">
        <v>122</v>
      </c>
      <c r="M47" s="46" t="s">
        <v>105</v>
      </c>
      <c r="N47" s="46"/>
      <c r="O47" s="47" t="s">
        <v>106</v>
      </c>
      <c r="P47" s="47" t="s">
        <v>107</v>
      </c>
    </row>
    <row r="48" spans="1:16" ht="12.75" customHeight="1" thickBot="1" x14ac:dyDescent="0.25">
      <c r="A48" s="9" t="str">
        <f t="shared" si="6"/>
        <v> AN 255.413 </v>
      </c>
      <c r="B48" s="3" t="str">
        <f t="shared" si="7"/>
        <v>II</v>
      </c>
      <c r="C48" s="9">
        <f t="shared" si="8"/>
        <v>26825.498</v>
      </c>
      <c r="D48" s="12" t="str">
        <f t="shared" si="9"/>
        <v>vis</v>
      </c>
      <c r="E48" s="44">
        <f>VLOOKUP(C48,Active!C$21:E$970,3,FALSE)</f>
        <v>-8198.533407251336</v>
      </c>
      <c r="F48" s="3" t="s">
        <v>43</v>
      </c>
      <c r="G48" s="12" t="str">
        <f t="shared" si="10"/>
        <v>26825.498</v>
      </c>
      <c r="H48" s="9">
        <f t="shared" si="11"/>
        <v>-8198.5</v>
      </c>
      <c r="I48" s="45" t="s">
        <v>123</v>
      </c>
      <c r="J48" s="46" t="s">
        <v>124</v>
      </c>
      <c r="K48" s="45">
        <v>-8198.5</v>
      </c>
      <c r="L48" s="45" t="s">
        <v>125</v>
      </c>
      <c r="M48" s="46" t="s">
        <v>105</v>
      </c>
      <c r="N48" s="46"/>
      <c r="O48" s="47" t="s">
        <v>106</v>
      </c>
      <c r="P48" s="47" t="s">
        <v>107</v>
      </c>
    </row>
    <row r="49" spans="1:16" ht="12.75" customHeight="1" thickBot="1" x14ac:dyDescent="0.25">
      <c r="A49" s="9" t="str">
        <f t="shared" si="6"/>
        <v> AN 255.413 </v>
      </c>
      <c r="B49" s="3" t="str">
        <f t="shared" si="7"/>
        <v>II</v>
      </c>
      <c r="C49" s="9">
        <f t="shared" si="8"/>
        <v>26924.419000000002</v>
      </c>
      <c r="D49" s="12" t="str">
        <f t="shared" si="9"/>
        <v>vis</v>
      </c>
      <c r="E49" s="44">
        <f>VLOOKUP(C49,Active!C$21:E$970,3,FALSE)</f>
        <v>-8153.4996400977034</v>
      </c>
      <c r="F49" s="3" t="s">
        <v>43</v>
      </c>
      <c r="G49" s="12" t="str">
        <f t="shared" si="10"/>
        <v>26924.419</v>
      </c>
      <c r="H49" s="9">
        <f t="shared" si="11"/>
        <v>-8153.5</v>
      </c>
      <c r="I49" s="45" t="s">
        <v>126</v>
      </c>
      <c r="J49" s="46" t="s">
        <v>127</v>
      </c>
      <c r="K49" s="45">
        <v>-8153.5</v>
      </c>
      <c r="L49" s="45" t="s">
        <v>128</v>
      </c>
      <c r="M49" s="46" t="s">
        <v>105</v>
      </c>
      <c r="N49" s="46"/>
      <c r="O49" s="47" t="s">
        <v>106</v>
      </c>
      <c r="P49" s="47" t="s">
        <v>107</v>
      </c>
    </row>
    <row r="50" spans="1:16" ht="12.75" customHeight="1" thickBot="1" x14ac:dyDescent="0.25">
      <c r="A50" s="9" t="str">
        <f t="shared" si="6"/>
        <v> AN 255.413 </v>
      </c>
      <c r="B50" s="3" t="str">
        <f t="shared" si="7"/>
        <v>II</v>
      </c>
      <c r="C50" s="9">
        <f t="shared" si="8"/>
        <v>26946.366999999998</v>
      </c>
      <c r="D50" s="12" t="str">
        <f t="shared" si="9"/>
        <v>vis</v>
      </c>
      <c r="E50" s="44">
        <f>VLOOKUP(C50,Active!C$21:E$970,3,FALSE)</f>
        <v>-8143.5078171128189</v>
      </c>
      <c r="F50" s="3" t="s">
        <v>43</v>
      </c>
      <c r="G50" s="12" t="str">
        <f t="shared" si="10"/>
        <v>26946.367</v>
      </c>
      <c r="H50" s="9">
        <f t="shared" si="11"/>
        <v>-8143.5</v>
      </c>
      <c r="I50" s="45" t="s">
        <v>129</v>
      </c>
      <c r="J50" s="46" t="s">
        <v>130</v>
      </c>
      <c r="K50" s="45">
        <v>-8143.5</v>
      </c>
      <c r="L50" s="45" t="s">
        <v>131</v>
      </c>
      <c r="M50" s="46" t="s">
        <v>105</v>
      </c>
      <c r="N50" s="46"/>
      <c r="O50" s="47" t="s">
        <v>106</v>
      </c>
      <c r="P50" s="47" t="s">
        <v>107</v>
      </c>
    </row>
    <row r="51" spans="1:16" ht="12.75" customHeight="1" thickBot="1" x14ac:dyDescent="0.25">
      <c r="A51" s="9" t="str">
        <f t="shared" si="6"/>
        <v> AN 255.413 </v>
      </c>
      <c r="B51" s="3" t="str">
        <f t="shared" si="7"/>
        <v>I</v>
      </c>
      <c r="C51" s="9">
        <f t="shared" si="8"/>
        <v>27606.475999999999</v>
      </c>
      <c r="D51" s="12" t="str">
        <f t="shared" si="9"/>
        <v>vis</v>
      </c>
      <c r="E51" s="44">
        <f>VLOOKUP(C51,Active!C$21:E$970,3,FALSE)</f>
        <v>-7842.9933156215657</v>
      </c>
      <c r="F51" s="3" t="s">
        <v>43</v>
      </c>
      <c r="G51" s="12" t="str">
        <f t="shared" si="10"/>
        <v>27606.476</v>
      </c>
      <c r="H51" s="9">
        <f t="shared" si="11"/>
        <v>-7843</v>
      </c>
      <c r="I51" s="45" t="s">
        <v>132</v>
      </c>
      <c r="J51" s="46" t="s">
        <v>133</v>
      </c>
      <c r="K51" s="45">
        <v>-7843</v>
      </c>
      <c r="L51" s="45" t="s">
        <v>134</v>
      </c>
      <c r="M51" s="46" t="s">
        <v>105</v>
      </c>
      <c r="N51" s="46"/>
      <c r="O51" s="47" t="s">
        <v>106</v>
      </c>
      <c r="P51" s="47" t="s">
        <v>107</v>
      </c>
    </row>
    <row r="52" spans="1:16" ht="12.75" customHeight="1" thickBot="1" x14ac:dyDescent="0.25">
      <c r="A52" s="9" t="str">
        <f t="shared" si="6"/>
        <v> AN 255.413 </v>
      </c>
      <c r="B52" s="3" t="str">
        <f t="shared" si="7"/>
        <v>I</v>
      </c>
      <c r="C52" s="9">
        <f t="shared" si="8"/>
        <v>27628.445</v>
      </c>
      <c r="D52" s="12" t="str">
        <f t="shared" si="9"/>
        <v>vis</v>
      </c>
      <c r="E52" s="44">
        <f>VLOOKUP(C52,Active!C$21:E$970,3,FALSE)</f>
        <v>-7832.9919323905215</v>
      </c>
      <c r="F52" s="3" t="s">
        <v>43</v>
      </c>
      <c r="G52" s="12" t="str">
        <f t="shared" si="10"/>
        <v>27628.445</v>
      </c>
      <c r="H52" s="9">
        <f t="shared" si="11"/>
        <v>-7833</v>
      </c>
      <c r="I52" s="45" t="s">
        <v>135</v>
      </c>
      <c r="J52" s="46" t="s">
        <v>136</v>
      </c>
      <c r="K52" s="45">
        <v>-7833</v>
      </c>
      <c r="L52" s="45" t="s">
        <v>137</v>
      </c>
      <c r="M52" s="46" t="s">
        <v>105</v>
      </c>
      <c r="N52" s="46"/>
      <c r="O52" s="47" t="s">
        <v>106</v>
      </c>
      <c r="P52" s="47" t="s">
        <v>107</v>
      </c>
    </row>
    <row r="53" spans="1:16" ht="12.75" customHeight="1" thickBot="1" x14ac:dyDescent="0.25">
      <c r="A53" s="9" t="str">
        <f t="shared" si="6"/>
        <v> AN 255.413 </v>
      </c>
      <c r="B53" s="3" t="str">
        <f t="shared" si="7"/>
        <v>I</v>
      </c>
      <c r="C53" s="9">
        <f t="shared" si="8"/>
        <v>27683.347000000002</v>
      </c>
      <c r="D53" s="12" t="str">
        <f t="shared" si="9"/>
        <v>vis</v>
      </c>
      <c r="E53" s="44">
        <f>VLOOKUP(C53,Active!C$21:E$970,3,FALSE)</f>
        <v>-7807.9978069341596</v>
      </c>
      <c r="F53" s="3" t="s">
        <v>43</v>
      </c>
      <c r="G53" s="12" t="str">
        <f t="shared" si="10"/>
        <v>27683.347</v>
      </c>
      <c r="H53" s="9">
        <f t="shared" si="11"/>
        <v>-7808</v>
      </c>
      <c r="I53" s="45" t="s">
        <v>138</v>
      </c>
      <c r="J53" s="46" t="s">
        <v>139</v>
      </c>
      <c r="K53" s="45">
        <v>-7808</v>
      </c>
      <c r="L53" s="45" t="s">
        <v>99</v>
      </c>
      <c r="M53" s="46" t="s">
        <v>105</v>
      </c>
      <c r="N53" s="46"/>
      <c r="O53" s="47" t="s">
        <v>106</v>
      </c>
      <c r="P53" s="47" t="s">
        <v>107</v>
      </c>
    </row>
    <row r="54" spans="1:16" ht="12.75" customHeight="1" thickBot="1" x14ac:dyDescent="0.25">
      <c r="A54" s="9" t="str">
        <f t="shared" si="6"/>
        <v> AN 255.413 </v>
      </c>
      <c r="B54" s="3" t="str">
        <f t="shared" si="7"/>
        <v>I</v>
      </c>
      <c r="C54" s="9">
        <f t="shared" si="8"/>
        <v>27694.342000000001</v>
      </c>
      <c r="D54" s="12" t="str">
        <f t="shared" si="9"/>
        <v>vis</v>
      </c>
      <c r="E54" s="44">
        <f>VLOOKUP(C54,Active!C$21:E$970,3,FALSE)</f>
        <v>-7802.9923351955595</v>
      </c>
      <c r="F54" s="3" t="s">
        <v>43</v>
      </c>
      <c r="G54" s="12" t="str">
        <f t="shared" si="10"/>
        <v>27694.342</v>
      </c>
      <c r="H54" s="9">
        <f t="shared" si="11"/>
        <v>-7803</v>
      </c>
      <c r="I54" s="45" t="s">
        <v>140</v>
      </c>
      <c r="J54" s="46" t="s">
        <v>141</v>
      </c>
      <c r="K54" s="45">
        <v>-7803</v>
      </c>
      <c r="L54" s="45" t="s">
        <v>142</v>
      </c>
      <c r="M54" s="46" t="s">
        <v>105</v>
      </c>
      <c r="N54" s="46"/>
      <c r="O54" s="47" t="s">
        <v>106</v>
      </c>
      <c r="P54" s="47" t="s">
        <v>107</v>
      </c>
    </row>
    <row r="55" spans="1:16" ht="12.75" customHeight="1" thickBot="1" x14ac:dyDescent="0.25">
      <c r="A55" s="9" t="str">
        <f t="shared" si="6"/>
        <v> AN 266.22 </v>
      </c>
      <c r="B55" s="3" t="str">
        <f t="shared" si="7"/>
        <v>I</v>
      </c>
      <c r="C55" s="9">
        <f t="shared" si="8"/>
        <v>28366.489000000001</v>
      </c>
      <c r="D55" s="12" t="str">
        <f t="shared" si="9"/>
        <v>vis</v>
      </c>
      <c r="E55" s="44">
        <f>VLOOKUP(C55,Active!C$21:E$970,3,FALSE)</f>
        <v>-7496.9975364065085</v>
      </c>
      <c r="F55" s="3" t="s">
        <v>43</v>
      </c>
      <c r="G55" s="12" t="str">
        <f t="shared" si="10"/>
        <v>28366.489</v>
      </c>
      <c r="H55" s="9">
        <f t="shared" si="11"/>
        <v>-7497</v>
      </c>
      <c r="I55" s="45" t="s">
        <v>143</v>
      </c>
      <c r="J55" s="46" t="s">
        <v>144</v>
      </c>
      <c r="K55" s="45">
        <v>-7497</v>
      </c>
      <c r="L55" s="45" t="s">
        <v>99</v>
      </c>
      <c r="M55" s="46" t="s">
        <v>145</v>
      </c>
      <c r="N55" s="46"/>
      <c r="O55" s="47" t="s">
        <v>146</v>
      </c>
      <c r="P55" s="47" t="s">
        <v>147</v>
      </c>
    </row>
    <row r="56" spans="1:16" ht="12.75" customHeight="1" thickBot="1" x14ac:dyDescent="0.25">
      <c r="A56" s="9" t="str">
        <f t="shared" si="6"/>
        <v> AN 266.22 </v>
      </c>
      <c r="B56" s="3" t="str">
        <f t="shared" si="7"/>
        <v>I</v>
      </c>
      <c r="C56" s="9">
        <f t="shared" si="8"/>
        <v>28377.474999999999</v>
      </c>
      <c r="D56" s="12" t="str">
        <f t="shared" si="9"/>
        <v>vis</v>
      </c>
      <c r="E56" s="44">
        <f>VLOOKUP(C56,Active!C$21:E$970,3,FALSE)</f>
        <v>-7491.9961619162623</v>
      </c>
      <c r="F56" s="3" t="s">
        <v>43</v>
      </c>
      <c r="G56" s="12" t="str">
        <f t="shared" si="10"/>
        <v>28377.475</v>
      </c>
      <c r="H56" s="9">
        <f t="shared" si="11"/>
        <v>-7492</v>
      </c>
      <c r="I56" s="45" t="s">
        <v>148</v>
      </c>
      <c r="J56" s="46" t="s">
        <v>149</v>
      </c>
      <c r="K56" s="45">
        <v>-7492</v>
      </c>
      <c r="L56" s="45" t="s">
        <v>150</v>
      </c>
      <c r="M56" s="46" t="s">
        <v>145</v>
      </c>
      <c r="N56" s="46"/>
      <c r="O56" s="47" t="s">
        <v>146</v>
      </c>
      <c r="P56" s="47" t="s">
        <v>147</v>
      </c>
    </row>
    <row r="57" spans="1:16" ht="12.75" customHeight="1" thickBot="1" x14ac:dyDescent="0.25">
      <c r="A57" s="9" t="str">
        <f t="shared" si="6"/>
        <v> AN 266.22 </v>
      </c>
      <c r="B57" s="3" t="str">
        <f t="shared" si="7"/>
        <v>II</v>
      </c>
      <c r="C57" s="9">
        <f t="shared" si="8"/>
        <v>28387.32</v>
      </c>
      <c r="D57" s="12" t="str">
        <f t="shared" si="9"/>
        <v>vis</v>
      </c>
      <c r="E57" s="44">
        <f>VLOOKUP(C57,Active!C$21:E$970,3,FALSE)</f>
        <v>-7487.5142274672826</v>
      </c>
      <c r="F57" s="3" t="s">
        <v>43</v>
      </c>
      <c r="G57" s="12" t="str">
        <f t="shared" si="10"/>
        <v>28387.320</v>
      </c>
      <c r="H57" s="9">
        <f t="shared" si="11"/>
        <v>-7487.5</v>
      </c>
      <c r="I57" s="45" t="s">
        <v>151</v>
      </c>
      <c r="J57" s="46" t="s">
        <v>152</v>
      </c>
      <c r="K57" s="45">
        <v>-7487.5</v>
      </c>
      <c r="L57" s="45" t="s">
        <v>153</v>
      </c>
      <c r="M57" s="46" t="s">
        <v>145</v>
      </c>
      <c r="N57" s="46"/>
      <c r="O57" s="47" t="s">
        <v>146</v>
      </c>
      <c r="P57" s="47" t="s">
        <v>147</v>
      </c>
    </row>
    <row r="58" spans="1:16" ht="12.75" customHeight="1" thickBot="1" x14ac:dyDescent="0.25">
      <c r="A58" s="9" t="str">
        <f t="shared" si="6"/>
        <v> AN 266.22 </v>
      </c>
      <c r="B58" s="3" t="str">
        <f t="shared" si="7"/>
        <v>I</v>
      </c>
      <c r="C58" s="9">
        <f t="shared" si="8"/>
        <v>28399.432000000001</v>
      </c>
      <c r="D58" s="12" t="str">
        <f t="shared" si="9"/>
        <v>vis</v>
      </c>
      <c r="E58" s="44">
        <f>VLOOKUP(C58,Active!C$21:E$970,3,FALSE)</f>
        <v>-7482.0002416830221</v>
      </c>
      <c r="F58" s="3" t="s">
        <v>43</v>
      </c>
      <c r="G58" s="12" t="str">
        <f t="shared" si="10"/>
        <v>28399.432</v>
      </c>
      <c r="H58" s="9">
        <f t="shared" si="11"/>
        <v>-7482</v>
      </c>
      <c r="I58" s="45" t="s">
        <v>154</v>
      </c>
      <c r="J58" s="46" t="s">
        <v>155</v>
      </c>
      <c r="K58" s="45">
        <v>-7482</v>
      </c>
      <c r="L58" s="45" t="s">
        <v>156</v>
      </c>
      <c r="M58" s="46" t="s">
        <v>145</v>
      </c>
      <c r="N58" s="46"/>
      <c r="O58" s="47" t="s">
        <v>146</v>
      </c>
      <c r="P58" s="47" t="s">
        <v>147</v>
      </c>
    </row>
    <row r="59" spans="1:16" ht="12.75" customHeight="1" thickBot="1" x14ac:dyDescent="0.25">
      <c r="A59" s="9" t="str">
        <f t="shared" si="6"/>
        <v> AN 266.22 </v>
      </c>
      <c r="B59" s="3" t="str">
        <f t="shared" si="7"/>
        <v>II</v>
      </c>
      <c r="C59" s="9">
        <f t="shared" si="8"/>
        <v>28422.487000000001</v>
      </c>
      <c r="D59" s="12" t="str">
        <f t="shared" si="9"/>
        <v>vis</v>
      </c>
      <c r="E59" s="44">
        <f>VLOOKUP(C59,Active!C$21:E$970,3,FALSE)</f>
        <v>-7471.5044571506478</v>
      </c>
      <c r="F59" s="3" t="s">
        <v>43</v>
      </c>
      <c r="G59" s="12" t="str">
        <f t="shared" si="10"/>
        <v>28422.487</v>
      </c>
      <c r="H59" s="9">
        <f t="shared" si="11"/>
        <v>-7471.5</v>
      </c>
      <c r="I59" s="45" t="s">
        <v>157</v>
      </c>
      <c r="J59" s="46" t="s">
        <v>158</v>
      </c>
      <c r="K59" s="45">
        <v>-7471.5</v>
      </c>
      <c r="L59" s="45" t="s">
        <v>159</v>
      </c>
      <c r="M59" s="46" t="s">
        <v>145</v>
      </c>
      <c r="N59" s="46"/>
      <c r="O59" s="47" t="s">
        <v>146</v>
      </c>
      <c r="P59" s="47" t="s">
        <v>147</v>
      </c>
    </row>
    <row r="60" spans="1:16" ht="12.75" customHeight="1" thickBot="1" x14ac:dyDescent="0.25">
      <c r="A60" s="9" t="str">
        <f t="shared" si="6"/>
        <v> AN 266.22 </v>
      </c>
      <c r="B60" s="3" t="str">
        <f t="shared" si="7"/>
        <v>I</v>
      </c>
      <c r="C60" s="9">
        <f t="shared" si="8"/>
        <v>28454.36</v>
      </c>
      <c r="D60" s="12" t="str">
        <f t="shared" si="9"/>
        <v>vis</v>
      </c>
      <c r="E60" s="44">
        <f>VLOOKUP(C60,Active!C$21:E$970,3,FALSE)</f>
        <v>-7456.9942797314179</v>
      </c>
      <c r="F60" s="3" t="s">
        <v>43</v>
      </c>
      <c r="G60" s="12" t="str">
        <f t="shared" si="10"/>
        <v>28454.360</v>
      </c>
      <c r="H60" s="9">
        <f t="shared" si="11"/>
        <v>-7457</v>
      </c>
      <c r="I60" s="45" t="s">
        <v>160</v>
      </c>
      <c r="J60" s="46" t="s">
        <v>161</v>
      </c>
      <c r="K60" s="45">
        <v>-7457</v>
      </c>
      <c r="L60" s="45" t="s">
        <v>162</v>
      </c>
      <c r="M60" s="46" t="s">
        <v>145</v>
      </c>
      <c r="N60" s="46"/>
      <c r="O60" s="47" t="s">
        <v>146</v>
      </c>
      <c r="P60" s="47" t="s">
        <v>147</v>
      </c>
    </row>
    <row r="61" spans="1:16" ht="12.75" customHeight="1" thickBot="1" x14ac:dyDescent="0.25">
      <c r="A61" s="9" t="str">
        <f t="shared" si="6"/>
        <v> AN 266.22 </v>
      </c>
      <c r="B61" s="3" t="str">
        <f t="shared" si="7"/>
        <v>II</v>
      </c>
      <c r="C61" s="9">
        <f t="shared" si="8"/>
        <v>28455.407999999999</v>
      </c>
      <c r="D61" s="12" t="str">
        <f t="shared" si="9"/>
        <v>vis</v>
      </c>
      <c r="E61" s="44">
        <f>VLOOKUP(C61,Active!C$21:E$970,3,FALSE)</f>
        <v>-7456.5171779231368</v>
      </c>
      <c r="F61" s="3" t="s">
        <v>43</v>
      </c>
      <c r="G61" s="12" t="str">
        <f t="shared" si="10"/>
        <v>28455.408</v>
      </c>
      <c r="H61" s="9">
        <f t="shared" si="11"/>
        <v>-7456.5</v>
      </c>
      <c r="I61" s="45" t="s">
        <v>163</v>
      </c>
      <c r="J61" s="46" t="s">
        <v>164</v>
      </c>
      <c r="K61" s="45">
        <v>-7456.5</v>
      </c>
      <c r="L61" s="45" t="s">
        <v>165</v>
      </c>
      <c r="M61" s="46" t="s">
        <v>145</v>
      </c>
      <c r="N61" s="46"/>
      <c r="O61" s="47" t="s">
        <v>146</v>
      </c>
      <c r="P61" s="47" t="s">
        <v>147</v>
      </c>
    </row>
    <row r="62" spans="1:16" ht="12.75" customHeight="1" thickBot="1" x14ac:dyDescent="0.25">
      <c r="A62" s="9" t="str">
        <f t="shared" si="6"/>
        <v> AN 266.22 </v>
      </c>
      <c r="B62" s="3" t="str">
        <f t="shared" si="7"/>
        <v>I</v>
      </c>
      <c r="C62" s="9">
        <f t="shared" si="8"/>
        <v>28465.311000000002</v>
      </c>
      <c r="D62" s="12" t="str">
        <f t="shared" si="9"/>
        <v>vis</v>
      </c>
      <c r="E62" s="44">
        <f>VLOOKUP(C62,Active!C$21:E$970,3,FALSE)</f>
        <v>-7452.008838984767</v>
      </c>
      <c r="F62" s="3" t="s">
        <v>43</v>
      </c>
      <c r="G62" s="12" t="str">
        <f t="shared" si="10"/>
        <v>28465.311</v>
      </c>
      <c r="H62" s="9">
        <f t="shared" si="11"/>
        <v>-7452</v>
      </c>
      <c r="I62" s="45" t="s">
        <v>166</v>
      </c>
      <c r="J62" s="46" t="s">
        <v>167</v>
      </c>
      <c r="K62" s="45">
        <v>-7452</v>
      </c>
      <c r="L62" s="45" t="s">
        <v>168</v>
      </c>
      <c r="M62" s="46" t="s">
        <v>145</v>
      </c>
      <c r="N62" s="46"/>
      <c r="O62" s="47" t="s">
        <v>146</v>
      </c>
      <c r="P62" s="47" t="s">
        <v>147</v>
      </c>
    </row>
    <row r="63" spans="1:16" ht="12.75" customHeight="1" thickBot="1" x14ac:dyDescent="0.25">
      <c r="A63" s="9" t="str">
        <f t="shared" si="6"/>
        <v> AN 266.22 </v>
      </c>
      <c r="B63" s="3" t="str">
        <f t="shared" si="7"/>
        <v>I</v>
      </c>
      <c r="C63" s="9">
        <f t="shared" si="8"/>
        <v>28476.34</v>
      </c>
      <c r="D63" s="12" t="str">
        <f t="shared" si="9"/>
        <v>vis</v>
      </c>
      <c r="E63" s="44">
        <f>VLOOKUP(C63,Active!C$21:E$970,3,FALSE)</f>
        <v>-7446.9878887523864</v>
      </c>
      <c r="F63" s="3" t="s">
        <v>43</v>
      </c>
      <c r="G63" s="12" t="str">
        <f t="shared" si="10"/>
        <v>28476.340</v>
      </c>
      <c r="H63" s="9">
        <f t="shared" si="11"/>
        <v>-7447</v>
      </c>
      <c r="I63" s="45" t="s">
        <v>169</v>
      </c>
      <c r="J63" s="46" t="s">
        <v>170</v>
      </c>
      <c r="K63" s="45">
        <v>-7447</v>
      </c>
      <c r="L63" s="45" t="s">
        <v>171</v>
      </c>
      <c r="M63" s="46" t="s">
        <v>145</v>
      </c>
      <c r="N63" s="46"/>
      <c r="O63" s="47" t="s">
        <v>146</v>
      </c>
      <c r="P63" s="47" t="s">
        <v>147</v>
      </c>
    </row>
    <row r="64" spans="1:16" ht="12.75" customHeight="1" thickBot="1" x14ac:dyDescent="0.25">
      <c r="A64" s="9" t="str">
        <f t="shared" si="6"/>
        <v> AN 266.22 </v>
      </c>
      <c r="B64" s="3" t="str">
        <f t="shared" si="7"/>
        <v>I</v>
      </c>
      <c r="C64" s="9">
        <f t="shared" si="8"/>
        <v>28498.26</v>
      </c>
      <c r="D64" s="12" t="str">
        <f t="shared" si="9"/>
        <v>vis</v>
      </c>
      <c r="E64" s="44">
        <f>VLOOKUP(C64,Active!C$21:E$970,3,FALSE)</f>
        <v>-7437.0088127623785</v>
      </c>
      <c r="F64" s="3" t="s">
        <v>43</v>
      </c>
      <c r="G64" s="12" t="str">
        <f t="shared" si="10"/>
        <v>28498.260</v>
      </c>
      <c r="H64" s="9">
        <f t="shared" si="11"/>
        <v>-7437</v>
      </c>
      <c r="I64" s="45" t="s">
        <v>172</v>
      </c>
      <c r="J64" s="46" t="s">
        <v>173</v>
      </c>
      <c r="K64" s="45">
        <v>-7437</v>
      </c>
      <c r="L64" s="45" t="s">
        <v>168</v>
      </c>
      <c r="M64" s="46" t="s">
        <v>145</v>
      </c>
      <c r="N64" s="46"/>
      <c r="O64" s="47" t="s">
        <v>146</v>
      </c>
      <c r="P64" s="47" t="s">
        <v>147</v>
      </c>
    </row>
    <row r="65" spans="1:16" ht="12.75" customHeight="1" thickBot="1" x14ac:dyDescent="0.25">
      <c r="A65" s="9" t="str">
        <f t="shared" si="6"/>
        <v> AN 266.22 </v>
      </c>
      <c r="B65" s="3" t="str">
        <f t="shared" si="7"/>
        <v>I</v>
      </c>
      <c r="C65" s="9">
        <f t="shared" si="8"/>
        <v>28614.719000000001</v>
      </c>
      <c r="D65" s="12" t="str">
        <f t="shared" si="9"/>
        <v>vis</v>
      </c>
      <c r="E65" s="44">
        <f>VLOOKUP(C65,Active!C$21:E$970,3,FALSE)</f>
        <v>-7383.9908743171063</v>
      </c>
      <c r="F65" s="3" t="s">
        <v>43</v>
      </c>
      <c r="G65" s="12" t="str">
        <f t="shared" si="10"/>
        <v>28614.719</v>
      </c>
      <c r="H65" s="9">
        <f t="shared" si="11"/>
        <v>-7384</v>
      </c>
      <c r="I65" s="45" t="s">
        <v>174</v>
      </c>
      <c r="J65" s="46" t="s">
        <v>175</v>
      </c>
      <c r="K65" s="45">
        <v>-7384</v>
      </c>
      <c r="L65" s="45" t="s">
        <v>176</v>
      </c>
      <c r="M65" s="46" t="s">
        <v>145</v>
      </c>
      <c r="N65" s="46"/>
      <c r="O65" s="47" t="s">
        <v>146</v>
      </c>
      <c r="P65" s="47" t="s">
        <v>147</v>
      </c>
    </row>
    <row r="66" spans="1:16" ht="12.75" customHeight="1" thickBot="1" x14ac:dyDescent="0.25">
      <c r="A66" s="9" t="str">
        <f t="shared" si="6"/>
        <v> AN 266.22 </v>
      </c>
      <c r="B66" s="3" t="str">
        <f t="shared" si="7"/>
        <v>I</v>
      </c>
      <c r="C66" s="9">
        <f t="shared" si="8"/>
        <v>28689.379000000001</v>
      </c>
      <c r="D66" s="12" t="str">
        <f t="shared" si="9"/>
        <v>vis</v>
      </c>
      <c r="E66" s="44">
        <f>VLOOKUP(C66,Active!C$21:E$970,3,FALSE)</f>
        <v>-7350.0019229752261</v>
      </c>
      <c r="F66" s="3" t="s">
        <v>43</v>
      </c>
      <c r="G66" s="12" t="str">
        <f t="shared" si="10"/>
        <v>28689.379</v>
      </c>
      <c r="H66" s="9">
        <f t="shared" si="11"/>
        <v>-7350</v>
      </c>
      <c r="I66" s="45" t="s">
        <v>177</v>
      </c>
      <c r="J66" s="46" t="s">
        <v>178</v>
      </c>
      <c r="K66" s="45">
        <v>-7350</v>
      </c>
      <c r="L66" s="45" t="s">
        <v>179</v>
      </c>
      <c r="M66" s="46" t="s">
        <v>145</v>
      </c>
      <c r="N66" s="46"/>
      <c r="O66" s="47" t="s">
        <v>146</v>
      </c>
      <c r="P66" s="47" t="s">
        <v>147</v>
      </c>
    </row>
    <row r="67" spans="1:16" ht="12.75" customHeight="1" thickBot="1" x14ac:dyDescent="0.25">
      <c r="A67" s="9" t="str">
        <f t="shared" si="6"/>
        <v> AN 266.22 </v>
      </c>
      <c r="B67" s="3" t="str">
        <f t="shared" si="7"/>
        <v>II</v>
      </c>
      <c r="C67" s="9">
        <f t="shared" si="8"/>
        <v>28690.478999999999</v>
      </c>
      <c r="D67" s="12" t="str">
        <f t="shared" si="9"/>
        <v>vis</v>
      </c>
      <c r="E67" s="44">
        <f>VLOOKUP(C67,Active!C$21:E$970,3,FALSE)</f>
        <v>-7349.5011481764586</v>
      </c>
      <c r="F67" s="3" t="s">
        <v>43</v>
      </c>
      <c r="G67" s="12" t="str">
        <f t="shared" si="10"/>
        <v>28690.479</v>
      </c>
      <c r="H67" s="9">
        <f t="shared" si="11"/>
        <v>-7349.5</v>
      </c>
      <c r="I67" s="45" t="s">
        <v>180</v>
      </c>
      <c r="J67" s="46" t="s">
        <v>181</v>
      </c>
      <c r="K67" s="45">
        <v>-7349.5</v>
      </c>
      <c r="L67" s="45" t="s">
        <v>93</v>
      </c>
      <c r="M67" s="46" t="s">
        <v>145</v>
      </c>
      <c r="N67" s="46"/>
      <c r="O67" s="47" t="s">
        <v>146</v>
      </c>
      <c r="P67" s="47" t="s">
        <v>147</v>
      </c>
    </row>
    <row r="68" spans="1:16" ht="12.75" customHeight="1" thickBot="1" x14ac:dyDescent="0.25">
      <c r="A68" s="9" t="str">
        <f t="shared" si="6"/>
        <v> AN 266.22 </v>
      </c>
      <c r="B68" s="3" t="str">
        <f t="shared" si="7"/>
        <v>I</v>
      </c>
      <c r="C68" s="9">
        <f t="shared" si="8"/>
        <v>28757.475999999999</v>
      </c>
      <c r="D68" s="12" t="str">
        <f t="shared" si="9"/>
        <v>vis</v>
      </c>
      <c r="E68" s="44">
        <f>VLOOKUP(C68,Active!C$21:E$970,3,FALSE)</f>
        <v>-7319.0007761827283</v>
      </c>
      <c r="F68" s="3" t="s">
        <v>43</v>
      </c>
      <c r="G68" s="12" t="str">
        <f t="shared" si="10"/>
        <v>28757.476</v>
      </c>
      <c r="H68" s="9">
        <f t="shared" si="11"/>
        <v>-7319</v>
      </c>
      <c r="I68" s="45" t="s">
        <v>182</v>
      </c>
      <c r="J68" s="46" t="s">
        <v>183</v>
      </c>
      <c r="K68" s="45">
        <v>-7319</v>
      </c>
      <c r="L68" s="45" t="s">
        <v>184</v>
      </c>
      <c r="M68" s="46" t="s">
        <v>145</v>
      </c>
      <c r="N68" s="46"/>
      <c r="O68" s="47" t="s">
        <v>146</v>
      </c>
      <c r="P68" s="47" t="s">
        <v>147</v>
      </c>
    </row>
    <row r="69" spans="1:16" ht="12.75" customHeight="1" thickBot="1" x14ac:dyDescent="0.25">
      <c r="A69" s="9" t="str">
        <f t="shared" si="6"/>
        <v> AN 266.22 </v>
      </c>
      <c r="B69" s="3" t="str">
        <f t="shared" si="7"/>
        <v>II</v>
      </c>
      <c r="C69" s="9">
        <f t="shared" si="8"/>
        <v>28778.338</v>
      </c>
      <c r="D69" s="12" t="str">
        <f t="shared" si="9"/>
        <v>vis</v>
      </c>
      <c r="E69" s="44">
        <f>VLOOKUP(C69,Active!C$21:E$970,3,FALSE)</f>
        <v>-7309.5033544991711</v>
      </c>
      <c r="F69" s="3" t="s">
        <v>43</v>
      </c>
      <c r="G69" s="12" t="str">
        <f t="shared" si="10"/>
        <v>28778.338</v>
      </c>
      <c r="H69" s="9">
        <f t="shared" si="11"/>
        <v>-7309.5</v>
      </c>
      <c r="I69" s="45" t="s">
        <v>185</v>
      </c>
      <c r="J69" s="46" t="s">
        <v>186</v>
      </c>
      <c r="K69" s="45">
        <v>-7309.5</v>
      </c>
      <c r="L69" s="45" t="s">
        <v>187</v>
      </c>
      <c r="M69" s="46" t="s">
        <v>145</v>
      </c>
      <c r="N69" s="46"/>
      <c r="O69" s="47" t="s">
        <v>146</v>
      </c>
      <c r="P69" s="47" t="s">
        <v>147</v>
      </c>
    </row>
    <row r="70" spans="1:16" ht="12.75" customHeight="1" thickBot="1" x14ac:dyDescent="0.25">
      <c r="A70" s="9" t="str">
        <f t="shared" si="6"/>
        <v> AN 266.22 </v>
      </c>
      <c r="B70" s="3" t="str">
        <f t="shared" si="7"/>
        <v>I</v>
      </c>
      <c r="C70" s="9">
        <f t="shared" si="8"/>
        <v>28779.439999999999</v>
      </c>
      <c r="D70" s="12" t="str">
        <f t="shared" si="9"/>
        <v>vis</v>
      </c>
      <c r="E70" s="44">
        <f>VLOOKUP(C70,Active!C$21:E$970,3,FALSE)</f>
        <v>-7309.0016692007694</v>
      </c>
      <c r="F70" s="3" t="s">
        <v>43</v>
      </c>
      <c r="G70" s="12" t="str">
        <f t="shared" si="10"/>
        <v>28779.440</v>
      </c>
      <c r="H70" s="9">
        <f t="shared" si="11"/>
        <v>-7309</v>
      </c>
      <c r="I70" s="45" t="s">
        <v>188</v>
      </c>
      <c r="J70" s="46" t="s">
        <v>189</v>
      </c>
      <c r="K70" s="45">
        <v>-7309</v>
      </c>
      <c r="L70" s="45" t="s">
        <v>179</v>
      </c>
      <c r="M70" s="46" t="s">
        <v>145</v>
      </c>
      <c r="N70" s="46"/>
      <c r="O70" s="47" t="s">
        <v>146</v>
      </c>
      <c r="P70" s="47" t="s">
        <v>147</v>
      </c>
    </row>
    <row r="71" spans="1:16" ht="12.75" customHeight="1" thickBot="1" x14ac:dyDescent="0.25">
      <c r="A71" s="9" t="str">
        <f t="shared" si="6"/>
        <v> AN 266.22 </v>
      </c>
      <c r="B71" s="3" t="str">
        <f t="shared" si="7"/>
        <v>II</v>
      </c>
      <c r="C71" s="9">
        <f t="shared" si="8"/>
        <v>28780.513999999999</v>
      </c>
      <c r="D71" s="12" t="str">
        <f t="shared" si="9"/>
        <v>vis</v>
      </c>
      <c r="E71" s="44">
        <f>VLOOKUP(C71,Active!C$21:E$970,3,FALSE)</f>
        <v>-7308.5127308972442</v>
      </c>
      <c r="F71" s="3" t="s">
        <v>43</v>
      </c>
      <c r="G71" s="12" t="str">
        <f t="shared" si="10"/>
        <v>28780.514</v>
      </c>
      <c r="H71" s="9">
        <f t="shared" si="11"/>
        <v>-7308.5</v>
      </c>
      <c r="I71" s="45" t="s">
        <v>190</v>
      </c>
      <c r="J71" s="46" t="s">
        <v>191</v>
      </c>
      <c r="K71" s="45">
        <v>-7308.5</v>
      </c>
      <c r="L71" s="45" t="s">
        <v>192</v>
      </c>
      <c r="M71" s="46" t="s">
        <v>145</v>
      </c>
      <c r="N71" s="46"/>
      <c r="O71" s="47" t="s">
        <v>146</v>
      </c>
      <c r="P71" s="47" t="s">
        <v>147</v>
      </c>
    </row>
    <row r="72" spans="1:16" ht="12.75" customHeight="1" thickBot="1" x14ac:dyDescent="0.25">
      <c r="A72" s="9" t="str">
        <f t="shared" si="6"/>
        <v> AN 266.22 </v>
      </c>
      <c r="B72" s="3" t="str">
        <f t="shared" si="7"/>
        <v>I</v>
      </c>
      <c r="C72" s="9">
        <f t="shared" si="8"/>
        <v>28790.416000000001</v>
      </c>
      <c r="D72" s="12" t="str">
        <f t="shared" si="9"/>
        <v>vis</v>
      </c>
      <c r="E72" s="44">
        <f>VLOOKUP(C72,Active!C$21:E$970,3,FALSE)</f>
        <v>-7304.004847208691</v>
      </c>
      <c r="F72" s="3" t="s">
        <v>43</v>
      </c>
      <c r="G72" s="12" t="str">
        <f t="shared" si="10"/>
        <v>28790.416</v>
      </c>
      <c r="H72" s="9">
        <f t="shared" si="11"/>
        <v>-7304</v>
      </c>
      <c r="I72" s="45" t="s">
        <v>193</v>
      </c>
      <c r="J72" s="46" t="s">
        <v>194</v>
      </c>
      <c r="K72" s="45">
        <v>-7304</v>
      </c>
      <c r="L72" s="45" t="s">
        <v>195</v>
      </c>
      <c r="M72" s="46" t="s">
        <v>145</v>
      </c>
      <c r="N72" s="46"/>
      <c r="O72" s="47" t="s">
        <v>146</v>
      </c>
      <c r="P72" s="47" t="s">
        <v>147</v>
      </c>
    </row>
    <row r="73" spans="1:16" ht="12.75" customHeight="1" thickBot="1" x14ac:dyDescent="0.25">
      <c r="A73" s="9" t="str">
        <f t="shared" si="6"/>
        <v> AN 266.22 </v>
      </c>
      <c r="B73" s="3" t="str">
        <f t="shared" si="7"/>
        <v>II</v>
      </c>
      <c r="C73" s="9">
        <f t="shared" si="8"/>
        <v>28802.488000000001</v>
      </c>
      <c r="D73" s="12" t="str">
        <f t="shared" si="9"/>
        <v>vis</v>
      </c>
      <c r="E73" s="44">
        <f>VLOOKUP(C73,Active!C$21:E$970,3,FALSE)</f>
        <v>-7298.5090714171138</v>
      </c>
      <c r="F73" s="3" t="s">
        <v>43</v>
      </c>
      <c r="G73" s="12" t="str">
        <f t="shared" si="10"/>
        <v>28802.488</v>
      </c>
      <c r="H73" s="9">
        <f t="shared" si="11"/>
        <v>-7298.5</v>
      </c>
      <c r="I73" s="45" t="s">
        <v>196</v>
      </c>
      <c r="J73" s="46" t="s">
        <v>197</v>
      </c>
      <c r="K73" s="45">
        <v>-7298.5</v>
      </c>
      <c r="L73" s="45" t="s">
        <v>198</v>
      </c>
      <c r="M73" s="46" t="s">
        <v>145</v>
      </c>
      <c r="N73" s="46"/>
      <c r="O73" s="47" t="s">
        <v>146</v>
      </c>
      <c r="P73" s="47" t="s">
        <v>147</v>
      </c>
    </row>
    <row r="74" spans="1:16" ht="12.75" customHeight="1" thickBot="1" x14ac:dyDescent="0.25">
      <c r="A74" s="9" t="str">
        <f t="shared" si="6"/>
        <v> AN 266.22 </v>
      </c>
      <c r="B74" s="3" t="str">
        <f t="shared" si="7"/>
        <v>II</v>
      </c>
      <c r="C74" s="9">
        <f t="shared" si="8"/>
        <v>28833.257000000001</v>
      </c>
      <c r="D74" s="12" t="str">
        <f t="shared" si="9"/>
        <v>vis</v>
      </c>
      <c r="E74" s="44">
        <f>VLOOKUP(C74,Active!C$21:E$970,3,FALSE)</f>
        <v>-7284.50148979592</v>
      </c>
      <c r="F74" s="3" t="s">
        <v>43</v>
      </c>
      <c r="G74" s="12" t="str">
        <f t="shared" si="10"/>
        <v>28833.257</v>
      </c>
      <c r="H74" s="9">
        <f t="shared" si="11"/>
        <v>-7284.5</v>
      </c>
      <c r="I74" s="45" t="s">
        <v>199</v>
      </c>
      <c r="J74" s="46" t="s">
        <v>200</v>
      </c>
      <c r="K74" s="45">
        <v>-7284.5</v>
      </c>
      <c r="L74" s="45" t="s">
        <v>93</v>
      </c>
      <c r="M74" s="46" t="s">
        <v>145</v>
      </c>
      <c r="N74" s="46"/>
      <c r="O74" s="47" t="s">
        <v>146</v>
      </c>
      <c r="P74" s="47" t="s">
        <v>147</v>
      </c>
    </row>
    <row r="75" spans="1:16" ht="12.75" customHeight="1" thickBot="1" x14ac:dyDescent="0.25">
      <c r="A75" s="9" t="str">
        <f t="shared" ref="A75:A106" si="12">P75</f>
        <v> AN 266.22 </v>
      </c>
      <c r="B75" s="3" t="str">
        <f t="shared" ref="B75:B106" si="13">IF(H75=INT(H75),"I","II")</f>
        <v>I</v>
      </c>
      <c r="C75" s="9">
        <f t="shared" ref="C75:C106" si="14">1*G75</f>
        <v>28834.343000000001</v>
      </c>
      <c r="D75" s="12" t="str">
        <f t="shared" ref="D75:D106" si="15">VLOOKUP(F75,I$1:J$5,2,FALSE)</f>
        <v>vis</v>
      </c>
      <c r="E75" s="44">
        <f>VLOOKUP(C75,Active!C$21:E$970,3,FALSE)</f>
        <v>-7284.0070884945908</v>
      </c>
      <c r="F75" s="3" t="s">
        <v>43</v>
      </c>
      <c r="G75" s="12" t="str">
        <f t="shared" ref="G75:G106" si="16">MID(I75,3,LEN(I75)-3)</f>
        <v>28834.343</v>
      </c>
      <c r="H75" s="9">
        <f t="shared" ref="H75:H106" si="17">1*K75</f>
        <v>-7284</v>
      </c>
      <c r="I75" s="45" t="s">
        <v>201</v>
      </c>
      <c r="J75" s="46" t="s">
        <v>202</v>
      </c>
      <c r="K75" s="45">
        <v>-7284</v>
      </c>
      <c r="L75" s="45" t="s">
        <v>203</v>
      </c>
      <c r="M75" s="46" t="s">
        <v>145</v>
      </c>
      <c r="N75" s="46"/>
      <c r="O75" s="47" t="s">
        <v>146</v>
      </c>
      <c r="P75" s="47" t="s">
        <v>147</v>
      </c>
    </row>
    <row r="76" spans="1:16" ht="12.75" customHeight="1" thickBot="1" x14ac:dyDescent="0.25">
      <c r="A76" s="9" t="str">
        <f t="shared" si="12"/>
        <v> AN 266.22 </v>
      </c>
      <c r="B76" s="3" t="str">
        <f t="shared" si="13"/>
        <v>II</v>
      </c>
      <c r="C76" s="9">
        <f t="shared" si="14"/>
        <v>28844.223999999998</v>
      </c>
      <c r="D76" s="12" t="str">
        <f t="shared" si="15"/>
        <v>vis</v>
      </c>
      <c r="E76" s="44">
        <f>VLOOKUP(C76,Active!C$21:E$970,3,FALSE)</f>
        <v>-7279.5087650521982</v>
      </c>
      <c r="F76" s="3" t="s">
        <v>43</v>
      </c>
      <c r="G76" s="12" t="str">
        <f t="shared" si="16"/>
        <v>28844.224</v>
      </c>
      <c r="H76" s="9">
        <f t="shared" si="17"/>
        <v>-7279.5</v>
      </c>
      <c r="I76" s="45" t="s">
        <v>204</v>
      </c>
      <c r="J76" s="46" t="s">
        <v>205</v>
      </c>
      <c r="K76" s="45">
        <v>-7279.5</v>
      </c>
      <c r="L76" s="45" t="s">
        <v>168</v>
      </c>
      <c r="M76" s="46" t="s">
        <v>145</v>
      </c>
      <c r="N76" s="46"/>
      <c r="O76" s="47" t="s">
        <v>146</v>
      </c>
      <c r="P76" s="47" t="s">
        <v>147</v>
      </c>
    </row>
    <row r="77" spans="1:16" ht="12.75" customHeight="1" thickBot="1" x14ac:dyDescent="0.25">
      <c r="A77" s="9" t="str">
        <f t="shared" si="12"/>
        <v> AN 266.22 </v>
      </c>
      <c r="B77" s="3" t="str">
        <f t="shared" si="13"/>
        <v>I</v>
      </c>
      <c r="C77" s="9">
        <f t="shared" si="14"/>
        <v>28845.325000000001</v>
      </c>
      <c r="D77" s="12" t="str">
        <f t="shared" si="15"/>
        <v>vis</v>
      </c>
      <c r="E77" s="44">
        <f>VLOOKUP(C77,Active!C$21:E$970,3,FALSE)</f>
        <v>-7279.0075350036113</v>
      </c>
      <c r="F77" s="3" t="s">
        <v>43</v>
      </c>
      <c r="G77" s="12" t="str">
        <f t="shared" si="16"/>
        <v>28845.325</v>
      </c>
      <c r="H77" s="9">
        <f t="shared" si="17"/>
        <v>-7279</v>
      </c>
      <c r="I77" s="45" t="s">
        <v>206</v>
      </c>
      <c r="J77" s="46" t="s">
        <v>207</v>
      </c>
      <c r="K77" s="45">
        <v>-7279</v>
      </c>
      <c r="L77" s="45" t="s">
        <v>131</v>
      </c>
      <c r="M77" s="46" t="s">
        <v>145</v>
      </c>
      <c r="N77" s="46"/>
      <c r="O77" s="47" t="s">
        <v>146</v>
      </c>
      <c r="P77" s="47" t="s">
        <v>147</v>
      </c>
    </row>
    <row r="78" spans="1:16" ht="12.75" customHeight="1" thickBot="1" x14ac:dyDescent="0.25">
      <c r="A78" s="9" t="str">
        <f t="shared" si="12"/>
        <v> AN 266.23 </v>
      </c>
      <c r="B78" s="3" t="str">
        <f t="shared" si="13"/>
        <v>II</v>
      </c>
      <c r="C78" s="9">
        <f t="shared" si="14"/>
        <v>28866.201000000001</v>
      </c>
      <c r="D78" s="12" t="str">
        <f t="shared" si="15"/>
        <v>vis</v>
      </c>
      <c r="E78" s="44">
        <f>VLOOKUP(C78,Active!C$21:E$970,3,FALSE)</f>
        <v>-7269.5037398226159</v>
      </c>
      <c r="F78" s="3" t="s">
        <v>43</v>
      </c>
      <c r="G78" s="12" t="str">
        <f t="shared" si="16"/>
        <v>28866.201</v>
      </c>
      <c r="H78" s="9">
        <f t="shared" si="17"/>
        <v>-7269.5</v>
      </c>
      <c r="I78" s="45" t="s">
        <v>208</v>
      </c>
      <c r="J78" s="46" t="s">
        <v>209</v>
      </c>
      <c r="K78" s="45">
        <v>-7269.5</v>
      </c>
      <c r="L78" s="45" t="s">
        <v>210</v>
      </c>
      <c r="M78" s="46" t="s">
        <v>145</v>
      </c>
      <c r="N78" s="46"/>
      <c r="O78" s="47" t="s">
        <v>146</v>
      </c>
      <c r="P78" s="47" t="s">
        <v>211</v>
      </c>
    </row>
    <row r="79" spans="1:16" ht="12.75" customHeight="1" thickBot="1" x14ac:dyDescent="0.25">
      <c r="A79" s="9" t="str">
        <f t="shared" si="12"/>
        <v> AN 266.23 </v>
      </c>
      <c r="B79" s="3" t="str">
        <f t="shared" si="13"/>
        <v>I</v>
      </c>
      <c r="C79" s="9">
        <f t="shared" si="14"/>
        <v>28867.282999999999</v>
      </c>
      <c r="D79" s="12" t="str">
        <f t="shared" si="15"/>
        <v>vis</v>
      </c>
      <c r="E79" s="44">
        <f>VLOOKUP(C79,Active!C$21:E$970,3,FALSE)</f>
        <v>-7269.0111595205553</v>
      </c>
      <c r="F79" s="3" t="s">
        <v>43</v>
      </c>
      <c r="G79" s="12" t="str">
        <f t="shared" si="16"/>
        <v>28867.283</v>
      </c>
      <c r="H79" s="9">
        <f t="shared" si="17"/>
        <v>-7269</v>
      </c>
      <c r="I79" s="45" t="s">
        <v>212</v>
      </c>
      <c r="J79" s="46" t="s">
        <v>213</v>
      </c>
      <c r="K79" s="45">
        <v>-7269</v>
      </c>
      <c r="L79" s="45" t="s">
        <v>214</v>
      </c>
      <c r="M79" s="46" t="s">
        <v>145</v>
      </c>
      <c r="N79" s="46"/>
      <c r="O79" s="47" t="s">
        <v>146</v>
      </c>
      <c r="P79" s="47" t="s">
        <v>211</v>
      </c>
    </row>
    <row r="80" spans="1:16" ht="12.75" customHeight="1" thickBot="1" x14ac:dyDescent="0.25">
      <c r="A80" s="9" t="str">
        <f t="shared" si="12"/>
        <v> AAP 167.290 </v>
      </c>
      <c r="B80" s="3" t="str">
        <f t="shared" si="13"/>
        <v>I</v>
      </c>
      <c r="C80" s="9">
        <f t="shared" si="14"/>
        <v>34165.497499999998</v>
      </c>
      <c r="D80" s="12" t="str">
        <f t="shared" si="15"/>
        <v>vis</v>
      </c>
      <c r="E80" s="44">
        <f>VLOOKUP(C80,Active!C$21:E$970,3,FALSE)</f>
        <v>-4856.9999776381292</v>
      </c>
      <c r="F80" s="3" t="s">
        <v>43</v>
      </c>
      <c r="G80" s="12" t="str">
        <f t="shared" si="16"/>
        <v>34165.4975</v>
      </c>
      <c r="H80" s="9">
        <f t="shared" si="17"/>
        <v>-4857</v>
      </c>
      <c r="I80" s="45" t="s">
        <v>215</v>
      </c>
      <c r="J80" s="46" t="s">
        <v>216</v>
      </c>
      <c r="K80" s="45">
        <v>-4857</v>
      </c>
      <c r="L80" s="45" t="s">
        <v>217</v>
      </c>
      <c r="M80" s="46" t="s">
        <v>218</v>
      </c>
      <c r="N80" s="46" t="s">
        <v>74</v>
      </c>
      <c r="O80" s="47" t="s">
        <v>219</v>
      </c>
      <c r="P80" s="47" t="s">
        <v>220</v>
      </c>
    </row>
    <row r="81" spans="1:16" ht="12.75" customHeight="1" thickBot="1" x14ac:dyDescent="0.25">
      <c r="A81" s="9" t="str">
        <f t="shared" si="12"/>
        <v> MSAI 24.130 </v>
      </c>
      <c r="B81" s="3" t="str">
        <f t="shared" si="13"/>
        <v>II</v>
      </c>
      <c r="C81" s="9">
        <f t="shared" si="14"/>
        <v>34166.5789</v>
      </c>
      <c r="D81" s="12" t="str">
        <f t="shared" si="15"/>
        <v>vis</v>
      </c>
      <c r="E81" s="44">
        <f>VLOOKUP(C81,Active!C$21:E$970,3,FALSE)</f>
        <v>-4856.5076704859566</v>
      </c>
      <c r="F81" s="3" t="s">
        <v>43</v>
      </c>
      <c r="G81" s="12" t="str">
        <f t="shared" si="16"/>
        <v>34166.5789</v>
      </c>
      <c r="H81" s="9">
        <f t="shared" si="17"/>
        <v>-4856.5</v>
      </c>
      <c r="I81" s="45" t="s">
        <v>221</v>
      </c>
      <c r="J81" s="46" t="s">
        <v>222</v>
      </c>
      <c r="K81" s="45">
        <v>-4856.5</v>
      </c>
      <c r="L81" s="45" t="s">
        <v>223</v>
      </c>
      <c r="M81" s="46" t="s">
        <v>218</v>
      </c>
      <c r="N81" s="46" t="s">
        <v>74</v>
      </c>
      <c r="O81" s="47" t="s">
        <v>219</v>
      </c>
      <c r="P81" s="47" t="s">
        <v>224</v>
      </c>
    </row>
    <row r="82" spans="1:16" ht="12.75" customHeight="1" thickBot="1" x14ac:dyDescent="0.25">
      <c r="A82" s="9" t="str">
        <f t="shared" si="12"/>
        <v> AJ 57.259 </v>
      </c>
      <c r="B82" s="3" t="str">
        <f t="shared" si="13"/>
        <v>I</v>
      </c>
      <c r="C82" s="9">
        <f t="shared" si="14"/>
        <v>34211.639000000003</v>
      </c>
      <c r="D82" s="12" t="str">
        <f t="shared" si="15"/>
        <v>vis</v>
      </c>
      <c r="E82" s="44">
        <f>VLOOKUP(C82,Active!C$21:E$970,3,FALSE)</f>
        <v>-4835.9940682041415</v>
      </c>
      <c r="F82" s="3" t="s">
        <v>43</v>
      </c>
      <c r="G82" s="12" t="str">
        <f t="shared" si="16"/>
        <v>34211.639</v>
      </c>
      <c r="H82" s="9">
        <f t="shared" si="17"/>
        <v>-4836</v>
      </c>
      <c r="I82" s="45" t="s">
        <v>225</v>
      </c>
      <c r="J82" s="46" t="s">
        <v>226</v>
      </c>
      <c r="K82" s="45">
        <v>-4836</v>
      </c>
      <c r="L82" s="45" t="s">
        <v>162</v>
      </c>
      <c r="M82" s="46" t="s">
        <v>145</v>
      </c>
      <c r="N82" s="46"/>
      <c r="O82" s="47" t="s">
        <v>227</v>
      </c>
      <c r="P82" s="47" t="s">
        <v>228</v>
      </c>
    </row>
    <row r="83" spans="1:16" ht="12.75" customHeight="1" thickBot="1" x14ac:dyDescent="0.25">
      <c r="A83" s="9" t="str">
        <f t="shared" si="12"/>
        <v> AAP 167.290 </v>
      </c>
      <c r="B83" s="3" t="str">
        <f t="shared" si="13"/>
        <v>II</v>
      </c>
      <c r="C83" s="9">
        <f t="shared" si="14"/>
        <v>34243.459900000002</v>
      </c>
      <c r="D83" s="12" t="str">
        <f t="shared" si="15"/>
        <v>vis</v>
      </c>
      <c r="E83" s="44">
        <f>VLOOKUP(C83,Active!C$21:E$970,3,FALSE)</f>
        <v>-4821.5076093003809</v>
      </c>
      <c r="F83" s="3" t="s">
        <v>43</v>
      </c>
      <c r="G83" s="12" t="str">
        <f t="shared" si="16"/>
        <v>34243.4599</v>
      </c>
      <c r="H83" s="9">
        <f t="shared" si="17"/>
        <v>-4821.5</v>
      </c>
      <c r="I83" s="45" t="s">
        <v>229</v>
      </c>
      <c r="J83" s="46" t="s">
        <v>230</v>
      </c>
      <c r="K83" s="45">
        <v>-4821.5</v>
      </c>
      <c r="L83" s="45" t="s">
        <v>231</v>
      </c>
      <c r="M83" s="46" t="s">
        <v>218</v>
      </c>
      <c r="N83" s="46" t="s">
        <v>74</v>
      </c>
      <c r="O83" s="47" t="s">
        <v>219</v>
      </c>
      <c r="P83" s="47" t="s">
        <v>220</v>
      </c>
    </row>
    <row r="84" spans="1:16" ht="12.75" customHeight="1" thickBot="1" x14ac:dyDescent="0.25">
      <c r="A84" s="9" t="str">
        <f t="shared" si="12"/>
        <v> AJ 57.259 </v>
      </c>
      <c r="B84" s="3" t="str">
        <f t="shared" si="13"/>
        <v>I</v>
      </c>
      <c r="C84" s="9">
        <f t="shared" si="14"/>
        <v>34244.574999999997</v>
      </c>
      <c r="D84" s="12" t="str">
        <f t="shared" si="15"/>
        <v>vis</v>
      </c>
      <c r="E84" s="44">
        <f>VLOOKUP(C84,Active!C$21:E$970,3,FALSE)</f>
        <v>-4820.9999602293765</v>
      </c>
      <c r="F84" s="3" t="s">
        <v>43</v>
      </c>
      <c r="G84" s="12" t="str">
        <f t="shared" si="16"/>
        <v>34244.575</v>
      </c>
      <c r="H84" s="9">
        <f t="shared" si="17"/>
        <v>-4821</v>
      </c>
      <c r="I84" s="45" t="s">
        <v>232</v>
      </c>
      <c r="J84" s="46" t="s">
        <v>233</v>
      </c>
      <c r="K84" s="45">
        <v>-4821</v>
      </c>
      <c r="L84" s="45" t="s">
        <v>234</v>
      </c>
      <c r="M84" s="46" t="s">
        <v>145</v>
      </c>
      <c r="N84" s="46"/>
      <c r="O84" s="47" t="s">
        <v>227</v>
      </c>
      <c r="P84" s="47" t="s">
        <v>228</v>
      </c>
    </row>
    <row r="85" spans="1:16" ht="12.75" customHeight="1" thickBot="1" x14ac:dyDescent="0.25">
      <c r="A85" s="9" t="str">
        <f t="shared" si="12"/>
        <v> AAP 167.290 </v>
      </c>
      <c r="B85" s="3" t="str">
        <f t="shared" si="13"/>
        <v>I</v>
      </c>
      <c r="C85" s="9">
        <f t="shared" si="14"/>
        <v>34253.361400000002</v>
      </c>
      <c r="D85" s="12" t="str">
        <f t="shared" si="15"/>
        <v>vis</v>
      </c>
      <c r="E85" s="44">
        <f>VLOOKUP(C85,Active!C$21:E$970,3,FALSE)</f>
        <v>-4816.9999532367374</v>
      </c>
      <c r="F85" s="3" t="s">
        <v>43</v>
      </c>
      <c r="G85" s="12" t="str">
        <f t="shared" si="16"/>
        <v>34253.3614</v>
      </c>
      <c r="H85" s="9">
        <f t="shared" si="17"/>
        <v>-4817</v>
      </c>
      <c r="I85" s="45" t="s">
        <v>235</v>
      </c>
      <c r="J85" s="46" t="s">
        <v>236</v>
      </c>
      <c r="K85" s="45">
        <v>-4817</v>
      </c>
      <c r="L85" s="45" t="s">
        <v>237</v>
      </c>
      <c r="M85" s="46" t="s">
        <v>218</v>
      </c>
      <c r="N85" s="46" t="s">
        <v>74</v>
      </c>
      <c r="O85" s="47" t="s">
        <v>219</v>
      </c>
      <c r="P85" s="47" t="s">
        <v>220</v>
      </c>
    </row>
    <row r="86" spans="1:16" ht="12.75" customHeight="1" thickBot="1" x14ac:dyDescent="0.25">
      <c r="A86" s="9" t="str">
        <f t="shared" si="12"/>
        <v> AJ 67.462 </v>
      </c>
      <c r="B86" s="3" t="str">
        <f t="shared" si="13"/>
        <v>II</v>
      </c>
      <c r="C86" s="9">
        <f t="shared" si="14"/>
        <v>34873.9</v>
      </c>
      <c r="D86" s="12" t="str">
        <f t="shared" si="15"/>
        <v>vis</v>
      </c>
      <c r="E86" s="44">
        <f>VLOOKUP(C86,Active!C$21:E$970,3,FALSE)</f>
        <v>-4534.4998691065712</v>
      </c>
      <c r="F86" s="3" t="s">
        <v>43</v>
      </c>
      <c r="G86" s="12" t="str">
        <f t="shared" si="16"/>
        <v>34873.90</v>
      </c>
      <c r="H86" s="9">
        <f t="shared" si="17"/>
        <v>-4534.5</v>
      </c>
      <c r="I86" s="45" t="s">
        <v>242</v>
      </c>
      <c r="J86" s="46" t="s">
        <v>243</v>
      </c>
      <c r="K86" s="45">
        <v>-4534.5</v>
      </c>
      <c r="L86" s="45" t="s">
        <v>244</v>
      </c>
      <c r="M86" s="46" t="s">
        <v>94</v>
      </c>
      <c r="N86" s="46"/>
      <c r="O86" s="47" t="s">
        <v>95</v>
      </c>
      <c r="P86" s="47" t="s">
        <v>96</v>
      </c>
    </row>
    <row r="87" spans="1:16" ht="12.75" customHeight="1" thickBot="1" x14ac:dyDescent="0.25">
      <c r="A87" s="9" t="str">
        <f t="shared" si="12"/>
        <v> PZ 15.219 </v>
      </c>
      <c r="B87" s="3" t="str">
        <f t="shared" si="13"/>
        <v>I</v>
      </c>
      <c r="C87" s="9">
        <f t="shared" si="14"/>
        <v>37493.347999999998</v>
      </c>
      <c r="D87" s="12" t="str">
        <f t="shared" si="15"/>
        <v>vis</v>
      </c>
      <c r="E87" s="44">
        <f>VLOOKUP(C87,Active!C$21:E$970,3,FALSE)</f>
        <v>-3341.9966463020678</v>
      </c>
      <c r="F87" s="3" t="s">
        <v>43</v>
      </c>
      <c r="G87" s="12" t="str">
        <f t="shared" si="16"/>
        <v>37493.348</v>
      </c>
      <c r="H87" s="9">
        <f t="shared" si="17"/>
        <v>-3342</v>
      </c>
      <c r="I87" s="45" t="s">
        <v>245</v>
      </c>
      <c r="J87" s="46" t="s">
        <v>246</v>
      </c>
      <c r="K87" s="45">
        <v>-3342</v>
      </c>
      <c r="L87" s="45" t="s">
        <v>113</v>
      </c>
      <c r="M87" s="46" t="s">
        <v>145</v>
      </c>
      <c r="N87" s="46"/>
      <c r="O87" s="47" t="s">
        <v>247</v>
      </c>
      <c r="P87" s="47" t="s">
        <v>248</v>
      </c>
    </row>
    <row r="88" spans="1:16" ht="12.75" customHeight="1" thickBot="1" x14ac:dyDescent="0.25">
      <c r="A88" s="9" t="str">
        <f t="shared" si="12"/>
        <v> PZ 15.219 </v>
      </c>
      <c r="B88" s="3" t="str">
        <f t="shared" si="13"/>
        <v>II</v>
      </c>
      <c r="C88" s="9">
        <f t="shared" si="14"/>
        <v>37494.417999999998</v>
      </c>
      <c r="D88" s="12" t="str">
        <f t="shared" si="15"/>
        <v>vis</v>
      </c>
      <c r="E88" s="44">
        <f>VLOOKUP(C88,Active!C$21:E$970,3,FALSE)</f>
        <v>-3341.5095289978112</v>
      </c>
      <c r="F88" s="3" t="s">
        <v>43</v>
      </c>
      <c r="G88" s="12" t="str">
        <f t="shared" si="16"/>
        <v>37494.418</v>
      </c>
      <c r="H88" s="9">
        <f t="shared" si="17"/>
        <v>-3341.5</v>
      </c>
      <c r="I88" s="45" t="s">
        <v>249</v>
      </c>
      <c r="J88" s="46" t="s">
        <v>250</v>
      </c>
      <c r="K88" s="45">
        <v>-3341.5</v>
      </c>
      <c r="L88" s="45" t="s">
        <v>251</v>
      </c>
      <c r="M88" s="46" t="s">
        <v>145</v>
      </c>
      <c r="N88" s="46"/>
      <c r="O88" s="47" t="s">
        <v>247</v>
      </c>
      <c r="P88" s="47" t="s">
        <v>248</v>
      </c>
    </row>
    <row r="89" spans="1:16" ht="12.75" customHeight="1" thickBot="1" x14ac:dyDescent="0.25">
      <c r="A89" s="9" t="str">
        <f t="shared" si="12"/>
        <v> MVS 720 </v>
      </c>
      <c r="B89" s="3" t="str">
        <f t="shared" si="13"/>
        <v>II</v>
      </c>
      <c r="C89" s="9">
        <f t="shared" si="14"/>
        <v>37907.396000000001</v>
      </c>
      <c r="D89" s="12" t="str">
        <f t="shared" si="15"/>
        <v>vis</v>
      </c>
      <c r="E89" s="44">
        <f>VLOOKUP(C89,Active!C$21:E$970,3,FALSE)</f>
        <v>-3153.5013700470085</v>
      </c>
      <c r="F89" s="3" t="s">
        <v>43</v>
      </c>
      <c r="G89" s="12" t="str">
        <f t="shared" si="16"/>
        <v>37907.396</v>
      </c>
      <c r="H89" s="9">
        <f t="shared" si="17"/>
        <v>-3153.5</v>
      </c>
      <c r="I89" s="45" t="s">
        <v>252</v>
      </c>
      <c r="J89" s="46" t="s">
        <v>253</v>
      </c>
      <c r="K89" s="45">
        <v>-3153.5</v>
      </c>
      <c r="L89" s="45" t="s">
        <v>93</v>
      </c>
      <c r="M89" s="46" t="s">
        <v>145</v>
      </c>
      <c r="N89" s="46"/>
      <c r="O89" s="47" t="s">
        <v>254</v>
      </c>
      <c r="P89" s="47" t="s">
        <v>255</v>
      </c>
    </row>
    <row r="90" spans="1:16" ht="12.75" customHeight="1" thickBot="1" x14ac:dyDescent="0.25">
      <c r="A90" s="9" t="str">
        <f t="shared" si="12"/>
        <v> PZ 15.219 </v>
      </c>
      <c r="B90" s="3" t="str">
        <f t="shared" si="13"/>
        <v>I</v>
      </c>
      <c r="C90" s="9">
        <f t="shared" si="14"/>
        <v>38286.311000000002</v>
      </c>
      <c r="D90" s="12" t="str">
        <f t="shared" si="15"/>
        <v>vis</v>
      </c>
      <c r="E90" s="44">
        <f>VLOOKUP(C90,Active!C$21:E$970,3,FALSE)</f>
        <v>-2981.0003856148037</v>
      </c>
      <c r="F90" s="3" t="s">
        <v>43</v>
      </c>
      <c r="G90" s="12" t="str">
        <f t="shared" si="16"/>
        <v>38286.311</v>
      </c>
      <c r="H90" s="9">
        <f t="shared" si="17"/>
        <v>-2981</v>
      </c>
      <c r="I90" s="45" t="s">
        <v>256</v>
      </c>
      <c r="J90" s="46" t="s">
        <v>257</v>
      </c>
      <c r="K90" s="45">
        <v>-2981</v>
      </c>
      <c r="L90" s="45" t="s">
        <v>156</v>
      </c>
      <c r="M90" s="46" t="s">
        <v>145</v>
      </c>
      <c r="N90" s="46"/>
      <c r="O90" s="47" t="s">
        <v>258</v>
      </c>
      <c r="P90" s="47" t="s">
        <v>248</v>
      </c>
    </row>
    <row r="91" spans="1:16" ht="12.75" customHeight="1" thickBot="1" x14ac:dyDescent="0.25">
      <c r="A91" s="9" t="str">
        <f t="shared" si="12"/>
        <v> BRNO 6 </v>
      </c>
      <c r="B91" s="3" t="str">
        <f t="shared" si="13"/>
        <v>I</v>
      </c>
      <c r="C91" s="9">
        <f t="shared" si="14"/>
        <v>38589.451000000001</v>
      </c>
      <c r="D91" s="12" t="str">
        <f t="shared" si="15"/>
        <v>vis</v>
      </c>
      <c r="E91" s="44">
        <f>VLOOKUP(C91,Active!C$21:E$970,3,FALSE)</f>
        <v>-2842.9959560705038</v>
      </c>
      <c r="F91" s="3" t="s">
        <v>43</v>
      </c>
      <c r="G91" s="12" t="str">
        <f t="shared" si="16"/>
        <v>38589.451</v>
      </c>
      <c r="H91" s="9">
        <f t="shared" si="17"/>
        <v>-2843</v>
      </c>
      <c r="I91" s="45" t="s">
        <v>259</v>
      </c>
      <c r="J91" s="46" t="s">
        <v>260</v>
      </c>
      <c r="K91" s="45">
        <v>-2843</v>
      </c>
      <c r="L91" s="45" t="s">
        <v>119</v>
      </c>
      <c r="M91" s="46" t="s">
        <v>145</v>
      </c>
      <c r="N91" s="46"/>
      <c r="O91" s="47" t="s">
        <v>261</v>
      </c>
      <c r="P91" s="47" t="s">
        <v>262</v>
      </c>
    </row>
    <row r="92" spans="1:16" ht="12.75" customHeight="1" thickBot="1" x14ac:dyDescent="0.25">
      <c r="A92" s="9" t="str">
        <f t="shared" si="12"/>
        <v>IBVS 937 </v>
      </c>
      <c r="B92" s="3" t="str">
        <f t="shared" si="13"/>
        <v>II</v>
      </c>
      <c r="C92" s="9">
        <f t="shared" si="14"/>
        <v>41527.3776</v>
      </c>
      <c r="D92" s="12" t="str">
        <f t="shared" si="15"/>
        <v>vis</v>
      </c>
      <c r="E92" s="44">
        <f>VLOOKUP(C92,Active!C$21:E$970,3,FALSE)</f>
        <v>-1505.5054088777058</v>
      </c>
      <c r="F92" s="3" t="s">
        <v>43</v>
      </c>
      <c r="G92" s="12" t="str">
        <f t="shared" si="16"/>
        <v>41527.3776</v>
      </c>
      <c r="H92" s="9">
        <f t="shared" si="17"/>
        <v>-1505.5</v>
      </c>
      <c r="I92" s="45" t="s">
        <v>285</v>
      </c>
      <c r="J92" s="46" t="s">
        <v>286</v>
      </c>
      <c r="K92" s="45">
        <v>-1505.5</v>
      </c>
      <c r="L92" s="45" t="s">
        <v>287</v>
      </c>
      <c r="M92" s="46" t="s">
        <v>218</v>
      </c>
      <c r="N92" s="46" t="s">
        <v>74</v>
      </c>
      <c r="O92" s="47" t="s">
        <v>288</v>
      </c>
      <c r="P92" s="48" t="s">
        <v>289</v>
      </c>
    </row>
    <row r="93" spans="1:16" ht="12.75" customHeight="1" thickBot="1" x14ac:dyDescent="0.25">
      <c r="A93" s="9" t="str">
        <f t="shared" si="12"/>
        <v> JBAA 83.454 </v>
      </c>
      <c r="B93" s="3" t="str">
        <f t="shared" si="13"/>
        <v>I</v>
      </c>
      <c r="C93" s="9">
        <f t="shared" si="14"/>
        <v>41539.47</v>
      </c>
      <c r="D93" s="12" t="str">
        <f t="shared" si="15"/>
        <v>vis</v>
      </c>
      <c r="E93" s="44">
        <f>VLOOKUP(C93,Active!C$21:E$970,3,FALSE)</f>
        <v>-1500.0003459898596</v>
      </c>
      <c r="F93" s="3" t="s">
        <v>43</v>
      </c>
      <c r="G93" s="12" t="str">
        <f t="shared" si="16"/>
        <v>41539.470</v>
      </c>
      <c r="H93" s="9">
        <f t="shared" si="17"/>
        <v>-1500</v>
      </c>
      <c r="I93" s="45" t="s">
        <v>290</v>
      </c>
      <c r="J93" s="46" t="s">
        <v>291</v>
      </c>
      <c r="K93" s="45">
        <v>-1500</v>
      </c>
      <c r="L93" s="45" t="s">
        <v>156</v>
      </c>
      <c r="M93" s="46" t="s">
        <v>145</v>
      </c>
      <c r="N93" s="46"/>
      <c r="O93" s="47" t="s">
        <v>292</v>
      </c>
      <c r="P93" s="47" t="s">
        <v>293</v>
      </c>
    </row>
    <row r="94" spans="1:16" ht="12.75" customHeight="1" thickBot="1" x14ac:dyDescent="0.25">
      <c r="A94" s="9" t="str">
        <f t="shared" si="12"/>
        <v> JBAA 83.454 </v>
      </c>
      <c r="B94" s="3" t="str">
        <f t="shared" si="13"/>
        <v>I</v>
      </c>
      <c r="C94" s="9">
        <f t="shared" si="14"/>
        <v>41539.502</v>
      </c>
      <c r="D94" s="12" t="str">
        <f t="shared" si="15"/>
        <v>vis</v>
      </c>
      <c r="E94" s="44">
        <f>VLOOKUP(C94,Active!C$21:E$970,3,FALSE)</f>
        <v>-1499.985777995714</v>
      </c>
      <c r="F94" s="3" t="s">
        <v>43</v>
      </c>
      <c r="G94" s="12" t="str">
        <f t="shared" si="16"/>
        <v>41539.502</v>
      </c>
      <c r="H94" s="9">
        <f t="shared" si="17"/>
        <v>-1500</v>
      </c>
      <c r="I94" s="45" t="s">
        <v>294</v>
      </c>
      <c r="J94" s="46" t="s">
        <v>295</v>
      </c>
      <c r="K94" s="45">
        <v>-1500</v>
      </c>
      <c r="L94" s="45" t="s">
        <v>296</v>
      </c>
      <c r="M94" s="46" t="s">
        <v>145</v>
      </c>
      <c r="N94" s="46"/>
      <c r="O94" s="47" t="s">
        <v>297</v>
      </c>
      <c r="P94" s="47" t="s">
        <v>293</v>
      </c>
    </row>
    <row r="95" spans="1:16" ht="12.75" customHeight="1" thickBot="1" x14ac:dyDescent="0.25">
      <c r="A95" s="9" t="str">
        <f t="shared" si="12"/>
        <v> JBAA 83.454 </v>
      </c>
      <c r="B95" s="3" t="str">
        <f t="shared" si="13"/>
        <v>II</v>
      </c>
      <c r="C95" s="9">
        <f t="shared" si="14"/>
        <v>41540.555999999997</v>
      </c>
      <c r="D95" s="12" t="str">
        <f t="shared" si="15"/>
        <v>vis</v>
      </c>
      <c r="E95" s="44">
        <f>VLOOKUP(C95,Active!C$21:E$970,3,FALSE)</f>
        <v>-1499.5059446885318</v>
      </c>
      <c r="F95" s="3" t="s">
        <v>43</v>
      </c>
      <c r="G95" s="12" t="str">
        <f t="shared" si="16"/>
        <v>41540.556</v>
      </c>
      <c r="H95" s="9">
        <f t="shared" si="17"/>
        <v>-1499.5</v>
      </c>
      <c r="I95" s="45" t="s">
        <v>298</v>
      </c>
      <c r="J95" s="46" t="s">
        <v>299</v>
      </c>
      <c r="K95" s="45">
        <v>-1499.5</v>
      </c>
      <c r="L95" s="45" t="s">
        <v>300</v>
      </c>
      <c r="M95" s="46" t="s">
        <v>145</v>
      </c>
      <c r="N95" s="46"/>
      <c r="O95" s="47" t="s">
        <v>301</v>
      </c>
      <c r="P95" s="47" t="s">
        <v>293</v>
      </c>
    </row>
    <row r="96" spans="1:16" ht="12.75" customHeight="1" thickBot="1" x14ac:dyDescent="0.25">
      <c r="A96" s="9" t="str">
        <f t="shared" si="12"/>
        <v> JBAA 83.454 </v>
      </c>
      <c r="B96" s="3" t="str">
        <f t="shared" si="13"/>
        <v>I</v>
      </c>
      <c r="C96" s="9">
        <f t="shared" si="14"/>
        <v>41561.472999999998</v>
      </c>
      <c r="D96" s="12" t="str">
        <f t="shared" si="15"/>
        <v>vis</v>
      </c>
      <c r="E96" s="44">
        <f>VLOOKUP(C96,Active!C$21:E$970,3,FALSE)</f>
        <v>-1489.9834842650366</v>
      </c>
      <c r="F96" s="3" t="s">
        <v>43</v>
      </c>
      <c r="G96" s="12" t="str">
        <f t="shared" si="16"/>
        <v>41561.473</v>
      </c>
      <c r="H96" s="9">
        <f t="shared" si="17"/>
        <v>-1490</v>
      </c>
      <c r="I96" s="45" t="s">
        <v>302</v>
      </c>
      <c r="J96" s="46" t="s">
        <v>303</v>
      </c>
      <c r="K96" s="45">
        <v>-1490</v>
      </c>
      <c r="L96" s="45" t="s">
        <v>304</v>
      </c>
      <c r="M96" s="46" t="s">
        <v>145</v>
      </c>
      <c r="N96" s="46"/>
      <c r="O96" s="47" t="s">
        <v>292</v>
      </c>
      <c r="P96" s="47" t="s">
        <v>293</v>
      </c>
    </row>
    <row r="97" spans="1:16" ht="12.75" customHeight="1" thickBot="1" x14ac:dyDescent="0.25">
      <c r="A97" s="9" t="str">
        <f t="shared" si="12"/>
        <v> JBAA 85.446 </v>
      </c>
      <c r="B97" s="3" t="str">
        <f t="shared" si="13"/>
        <v>I</v>
      </c>
      <c r="C97" s="9">
        <f t="shared" si="14"/>
        <v>41952.428</v>
      </c>
      <c r="D97" s="12" t="str">
        <f t="shared" si="15"/>
        <v>vis</v>
      </c>
      <c r="E97" s="44">
        <f>VLOOKUP(C97,Active!C$21:E$970,3,FALSE)</f>
        <v>-1312.0012920354</v>
      </c>
      <c r="F97" s="3" t="s">
        <v>43</v>
      </c>
      <c r="G97" s="12" t="str">
        <f t="shared" si="16"/>
        <v>41952.428</v>
      </c>
      <c r="H97" s="9">
        <f t="shared" si="17"/>
        <v>-1312</v>
      </c>
      <c r="I97" s="45" t="s">
        <v>305</v>
      </c>
      <c r="J97" s="46" t="s">
        <v>306</v>
      </c>
      <c r="K97" s="45">
        <v>-1312</v>
      </c>
      <c r="L97" s="45" t="s">
        <v>93</v>
      </c>
      <c r="M97" s="46" t="s">
        <v>145</v>
      </c>
      <c r="N97" s="46"/>
      <c r="O97" s="47" t="s">
        <v>307</v>
      </c>
      <c r="P97" s="47" t="s">
        <v>308</v>
      </c>
    </row>
    <row r="98" spans="1:16" ht="12.75" customHeight="1" thickBot="1" x14ac:dyDescent="0.25">
      <c r="A98" s="9" t="str">
        <f t="shared" si="12"/>
        <v> AAP 167.290 </v>
      </c>
      <c r="B98" s="3" t="str">
        <f t="shared" si="13"/>
        <v>I</v>
      </c>
      <c r="C98" s="9">
        <f t="shared" si="14"/>
        <v>42235.791100000002</v>
      </c>
      <c r="D98" s="12" t="str">
        <f t="shared" si="15"/>
        <v>vis</v>
      </c>
      <c r="E98" s="44">
        <f>VLOOKUP(C98,Active!C$21:E$970,3,FALSE)</f>
        <v>-1183.0002925981605</v>
      </c>
      <c r="F98" s="3" t="s">
        <v>43</v>
      </c>
      <c r="G98" s="12" t="str">
        <f t="shared" si="16"/>
        <v>42235.7911</v>
      </c>
      <c r="H98" s="9">
        <f t="shared" si="17"/>
        <v>-1183</v>
      </c>
      <c r="I98" s="45" t="s">
        <v>309</v>
      </c>
      <c r="J98" s="46" t="s">
        <v>310</v>
      </c>
      <c r="K98" s="45">
        <v>-1183</v>
      </c>
      <c r="L98" s="45" t="s">
        <v>311</v>
      </c>
      <c r="M98" s="46" t="s">
        <v>218</v>
      </c>
      <c r="N98" s="46" t="s">
        <v>74</v>
      </c>
      <c r="O98" s="47" t="s">
        <v>312</v>
      </c>
      <c r="P98" s="47" t="s">
        <v>220</v>
      </c>
    </row>
    <row r="99" spans="1:16" ht="12.75" customHeight="1" thickBot="1" x14ac:dyDescent="0.25">
      <c r="A99" s="9" t="str">
        <f t="shared" si="12"/>
        <v> AAP 167.290 </v>
      </c>
      <c r="B99" s="3" t="str">
        <f t="shared" si="13"/>
        <v>I</v>
      </c>
      <c r="C99" s="9">
        <f t="shared" si="14"/>
        <v>42593.837299999999</v>
      </c>
      <c r="D99" s="12" t="str">
        <f t="shared" si="15"/>
        <v>vis</v>
      </c>
      <c r="E99" s="44">
        <f>VLOOKUP(C99,Active!C$21:E$970,3,FALSE)</f>
        <v>-1019.9998255482695</v>
      </c>
      <c r="F99" s="3" t="s">
        <v>43</v>
      </c>
      <c r="G99" s="12" t="str">
        <f t="shared" si="16"/>
        <v>42593.8373</v>
      </c>
      <c r="H99" s="9">
        <f t="shared" si="17"/>
        <v>-1020</v>
      </c>
      <c r="I99" s="45" t="s">
        <v>316</v>
      </c>
      <c r="J99" s="46" t="s">
        <v>317</v>
      </c>
      <c r="K99" s="45">
        <v>-1020</v>
      </c>
      <c r="L99" s="45" t="s">
        <v>318</v>
      </c>
      <c r="M99" s="46" t="s">
        <v>218</v>
      </c>
      <c r="N99" s="46" t="s">
        <v>74</v>
      </c>
      <c r="O99" s="47" t="s">
        <v>319</v>
      </c>
      <c r="P99" s="47" t="s">
        <v>220</v>
      </c>
    </row>
    <row r="100" spans="1:16" ht="12.75" customHeight="1" thickBot="1" x14ac:dyDescent="0.25">
      <c r="A100" s="9" t="str">
        <f t="shared" si="12"/>
        <v> AAP 167.290 </v>
      </c>
      <c r="B100" s="3" t="str">
        <f t="shared" si="13"/>
        <v>I</v>
      </c>
      <c r="C100" s="9">
        <f t="shared" si="14"/>
        <v>42637.768300000003</v>
      </c>
      <c r="D100" s="12" t="str">
        <f t="shared" si="15"/>
        <v>PE</v>
      </c>
      <c r="E100" s="44">
        <f>VLOOKUP(C100,Active!C$21:E$970,3,FALSE)</f>
        <v>-1000.0002458348988</v>
      </c>
      <c r="F100" s="3" t="str">
        <f>LEFT(M100,1)</f>
        <v>E</v>
      </c>
      <c r="G100" s="12" t="str">
        <f t="shared" si="16"/>
        <v>42637.7683</v>
      </c>
      <c r="H100" s="9">
        <f t="shared" si="17"/>
        <v>-1000</v>
      </c>
      <c r="I100" s="45" t="s">
        <v>323</v>
      </c>
      <c r="J100" s="46" t="s">
        <v>324</v>
      </c>
      <c r="K100" s="45">
        <v>-1000</v>
      </c>
      <c r="L100" s="45" t="s">
        <v>325</v>
      </c>
      <c r="M100" s="46" t="s">
        <v>218</v>
      </c>
      <c r="N100" s="46" t="s">
        <v>74</v>
      </c>
      <c r="O100" s="47" t="s">
        <v>312</v>
      </c>
      <c r="P100" s="47" t="s">
        <v>220</v>
      </c>
    </row>
    <row r="101" spans="1:16" ht="12.75" customHeight="1" thickBot="1" x14ac:dyDescent="0.25">
      <c r="A101" s="9" t="str">
        <f t="shared" si="12"/>
        <v> VSSC 58.18 </v>
      </c>
      <c r="B101" s="3" t="str">
        <f t="shared" si="13"/>
        <v>I</v>
      </c>
      <c r="C101" s="9">
        <f t="shared" si="14"/>
        <v>42958.508000000002</v>
      </c>
      <c r="D101" s="12" t="str">
        <f t="shared" si="15"/>
        <v>vis</v>
      </c>
      <c r="E101" s="44">
        <f>VLOOKUP(C101,Active!C$21:E$970,3,FALSE)</f>
        <v>-853.98355608524616</v>
      </c>
      <c r="F101" s="3" t="str">
        <f>LEFT(M101,1)</f>
        <v>V</v>
      </c>
      <c r="G101" s="12" t="str">
        <f t="shared" si="16"/>
        <v>42958.508</v>
      </c>
      <c r="H101" s="9">
        <f t="shared" si="17"/>
        <v>-854</v>
      </c>
      <c r="I101" s="45" t="s">
        <v>326</v>
      </c>
      <c r="J101" s="46" t="s">
        <v>327</v>
      </c>
      <c r="K101" s="45">
        <v>-854</v>
      </c>
      <c r="L101" s="45" t="s">
        <v>304</v>
      </c>
      <c r="M101" s="46" t="s">
        <v>145</v>
      </c>
      <c r="N101" s="46"/>
      <c r="O101" s="47" t="s">
        <v>328</v>
      </c>
      <c r="P101" s="47" t="s">
        <v>329</v>
      </c>
    </row>
    <row r="102" spans="1:16" ht="12.75" customHeight="1" thickBot="1" x14ac:dyDescent="0.25">
      <c r="A102" s="9" t="str">
        <f t="shared" si="12"/>
        <v> VSSC 58.18 </v>
      </c>
      <c r="B102" s="3" t="str">
        <f t="shared" si="13"/>
        <v>II</v>
      </c>
      <c r="C102" s="9">
        <f t="shared" si="14"/>
        <v>42981.540999999997</v>
      </c>
      <c r="D102" s="12" t="str">
        <f t="shared" si="15"/>
        <v>vis</v>
      </c>
      <c r="E102" s="44">
        <f>VLOOKUP(C102,Active!C$21:E$970,3,FALSE)</f>
        <v>-843.49778704884955</v>
      </c>
      <c r="F102" s="3" t="str">
        <f>LEFT(M102,1)</f>
        <v>V</v>
      </c>
      <c r="G102" s="12" t="str">
        <f t="shared" si="16"/>
        <v>42981.541</v>
      </c>
      <c r="H102" s="9">
        <f t="shared" si="17"/>
        <v>-843.5</v>
      </c>
      <c r="I102" s="45" t="s">
        <v>330</v>
      </c>
      <c r="J102" s="46" t="s">
        <v>331</v>
      </c>
      <c r="K102" s="45">
        <v>-843.5</v>
      </c>
      <c r="L102" s="45" t="s">
        <v>99</v>
      </c>
      <c r="M102" s="46" t="s">
        <v>145</v>
      </c>
      <c r="N102" s="46"/>
      <c r="O102" s="47" t="s">
        <v>328</v>
      </c>
      <c r="P102" s="47" t="s">
        <v>329</v>
      </c>
    </row>
    <row r="103" spans="1:16" ht="12.75" customHeight="1" thickBot="1" x14ac:dyDescent="0.25">
      <c r="A103" s="9" t="str">
        <f t="shared" si="12"/>
        <v> AAP 167.290 </v>
      </c>
      <c r="B103" s="3" t="str">
        <f t="shared" si="13"/>
        <v>I</v>
      </c>
      <c r="C103" s="9">
        <f t="shared" si="14"/>
        <v>42984.831299999998</v>
      </c>
      <c r="D103" s="12" t="str">
        <f t="shared" si="15"/>
        <v>PE</v>
      </c>
      <c r="E103" s="44">
        <f>VLOOKUP(C103,Active!C$21:E$970,3,FALSE)</f>
        <v>-841.99987857576878</v>
      </c>
      <c r="F103" s="3" t="str">
        <f>LEFT(M103,1)</f>
        <v>E</v>
      </c>
      <c r="G103" s="12" t="str">
        <f t="shared" si="16"/>
        <v>42984.8313</v>
      </c>
      <c r="H103" s="9">
        <f t="shared" si="17"/>
        <v>-842</v>
      </c>
      <c r="I103" s="45" t="s">
        <v>332</v>
      </c>
      <c r="J103" s="46" t="s">
        <v>333</v>
      </c>
      <c r="K103" s="45">
        <v>-842</v>
      </c>
      <c r="L103" s="45" t="s">
        <v>334</v>
      </c>
      <c r="M103" s="46" t="s">
        <v>218</v>
      </c>
      <c r="N103" s="46" t="s">
        <v>74</v>
      </c>
      <c r="O103" s="47" t="s">
        <v>319</v>
      </c>
      <c r="P103" s="47" t="s">
        <v>220</v>
      </c>
    </row>
    <row r="104" spans="1:16" ht="12.75" customHeight="1" thickBot="1" x14ac:dyDescent="0.25">
      <c r="A104" s="9" t="str">
        <f t="shared" si="12"/>
        <v> AAP 167.290 </v>
      </c>
      <c r="B104" s="3" t="str">
        <f t="shared" si="13"/>
        <v>II</v>
      </c>
      <c r="C104" s="9">
        <f t="shared" si="14"/>
        <v>43275.871099999997</v>
      </c>
      <c r="D104" s="12" t="str">
        <f t="shared" si="15"/>
        <v>PE</v>
      </c>
      <c r="E104" s="44">
        <f>VLOOKUP(C104,Active!C$21:E$970,3,FALSE)</f>
        <v>-709.50406286788802</v>
      </c>
      <c r="F104" s="3" t="str">
        <f>LEFT(M104,1)</f>
        <v>E</v>
      </c>
      <c r="G104" s="12" t="str">
        <f t="shared" si="16"/>
        <v>43275.8711</v>
      </c>
      <c r="H104" s="9">
        <f t="shared" si="17"/>
        <v>-709.5</v>
      </c>
      <c r="I104" s="45" t="s">
        <v>335</v>
      </c>
      <c r="J104" s="46" t="s">
        <v>336</v>
      </c>
      <c r="K104" s="45">
        <v>-709.5</v>
      </c>
      <c r="L104" s="45" t="s">
        <v>337</v>
      </c>
      <c r="M104" s="46" t="s">
        <v>218</v>
      </c>
      <c r="N104" s="46" t="s">
        <v>74</v>
      </c>
      <c r="O104" s="47" t="s">
        <v>338</v>
      </c>
      <c r="P104" s="47" t="s">
        <v>220</v>
      </c>
    </row>
    <row r="105" spans="1:16" ht="12.75" customHeight="1" thickBot="1" x14ac:dyDescent="0.25">
      <c r="A105" s="9" t="str">
        <f t="shared" si="12"/>
        <v> ALGL 36 </v>
      </c>
      <c r="B105" s="3" t="str">
        <f t="shared" si="13"/>
        <v>I</v>
      </c>
      <c r="C105" s="9">
        <f t="shared" si="14"/>
        <v>43338.481</v>
      </c>
      <c r="D105" s="12" t="str">
        <f t="shared" si="15"/>
        <v>vis</v>
      </c>
      <c r="E105" s="44">
        <f>VLOOKUP(C105,Active!C$21:E$970,3,FALSE)</f>
        <v>-681.00091734659054</v>
      </c>
      <c r="F105" s="3" t="s">
        <v>43</v>
      </c>
      <c r="G105" s="12" t="str">
        <f t="shared" si="16"/>
        <v>43338.481</v>
      </c>
      <c r="H105" s="9">
        <f t="shared" si="17"/>
        <v>-681</v>
      </c>
      <c r="I105" s="45" t="s">
        <v>339</v>
      </c>
      <c r="J105" s="46" t="s">
        <v>340</v>
      </c>
      <c r="K105" s="45">
        <v>-681</v>
      </c>
      <c r="L105" s="45" t="s">
        <v>184</v>
      </c>
      <c r="M105" s="46" t="s">
        <v>145</v>
      </c>
      <c r="N105" s="46"/>
      <c r="O105" s="47" t="s">
        <v>341</v>
      </c>
      <c r="P105" s="47" t="s">
        <v>342</v>
      </c>
    </row>
    <row r="106" spans="1:16" ht="12.75" customHeight="1" thickBot="1" x14ac:dyDescent="0.25">
      <c r="A106" s="9" t="str">
        <f t="shared" si="12"/>
        <v> ALGL 36 </v>
      </c>
      <c r="B106" s="3" t="str">
        <f t="shared" si="13"/>
        <v>I</v>
      </c>
      <c r="C106" s="9">
        <f t="shared" si="14"/>
        <v>43338.483999999997</v>
      </c>
      <c r="D106" s="12" t="str">
        <f t="shared" si="15"/>
        <v>vis</v>
      </c>
      <c r="E106" s="44">
        <f>VLOOKUP(C106,Active!C$21:E$970,3,FALSE)</f>
        <v>-680.99955159714079</v>
      </c>
      <c r="F106" s="3" t="s">
        <v>43</v>
      </c>
      <c r="G106" s="12" t="str">
        <f t="shared" si="16"/>
        <v>43338.484</v>
      </c>
      <c r="H106" s="9">
        <f t="shared" si="17"/>
        <v>-681</v>
      </c>
      <c r="I106" s="45" t="s">
        <v>343</v>
      </c>
      <c r="J106" s="46" t="s">
        <v>344</v>
      </c>
      <c r="K106" s="45">
        <v>-681</v>
      </c>
      <c r="L106" s="45" t="s">
        <v>128</v>
      </c>
      <c r="M106" s="46" t="s">
        <v>145</v>
      </c>
      <c r="N106" s="46"/>
      <c r="O106" s="47" t="s">
        <v>345</v>
      </c>
      <c r="P106" s="47" t="s">
        <v>342</v>
      </c>
    </row>
    <row r="107" spans="1:16" ht="12.75" customHeight="1" thickBot="1" x14ac:dyDescent="0.25">
      <c r="A107" s="9" t="str">
        <f t="shared" ref="A107:A138" si="18">P107</f>
        <v> ALGL 36 </v>
      </c>
      <c r="B107" s="3" t="str">
        <f t="shared" ref="B107:B138" si="19">IF(H107=INT(H107),"I","II")</f>
        <v>I</v>
      </c>
      <c r="C107" s="9">
        <f t="shared" ref="C107:C138" si="20">1*G107</f>
        <v>43338.487000000001</v>
      </c>
      <c r="D107" s="12" t="str">
        <f t="shared" ref="D107:D138" si="21">VLOOKUP(F107,I$1:J$5,2,FALSE)</f>
        <v>vis</v>
      </c>
      <c r="E107" s="44">
        <f>VLOOKUP(C107,Active!C$21:E$970,3,FALSE)</f>
        <v>-680.99818584768764</v>
      </c>
      <c r="F107" s="3" t="s">
        <v>43</v>
      </c>
      <c r="G107" s="12" t="str">
        <f t="shared" ref="G107:G138" si="22">MID(I107,3,LEN(I107)-3)</f>
        <v>43338.487</v>
      </c>
      <c r="H107" s="9">
        <f t="shared" ref="H107:H138" si="23">1*K107</f>
        <v>-681</v>
      </c>
      <c r="I107" s="45" t="s">
        <v>346</v>
      </c>
      <c r="J107" s="46" t="s">
        <v>347</v>
      </c>
      <c r="K107" s="45">
        <v>-681</v>
      </c>
      <c r="L107" s="45" t="s">
        <v>348</v>
      </c>
      <c r="M107" s="46" t="s">
        <v>145</v>
      </c>
      <c r="N107" s="46"/>
      <c r="O107" s="47" t="s">
        <v>349</v>
      </c>
      <c r="P107" s="47" t="s">
        <v>342</v>
      </c>
    </row>
    <row r="108" spans="1:16" ht="12.75" customHeight="1" thickBot="1" x14ac:dyDescent="0.25">
      <c r="A108" s="9" t="str">
        <f t="shared" si="18"/>
        <v> VSSC 58.18 </v>
      </c>
      <c r="B108" s="3" t="str">
        <f t="shared" si="19"/>
        <v>II</v>
      </c>
      <c r="C108" s="9">
        <f t="shared" si="20"/>
        <v>43394.466</v>
      </c>
      <c r="D108" s="12" t="str">
        <f t="shared" si="21"/>
        <v>vis</v>
      </c>
      <c r="E108" s="44">
        <f>VLOOKUP(C108,Active!C$21:E$970,3,FALSE)</f>
        <v>-655.51375633835107</v>
      </c>
      <c r="F108" s="3" t="s">
        <v>43</v>
      </c>
      <c r="G108" s="12" t="str">
        <f t="shared" si="22"/>
        <v>43394.466</v>
      </c>
      <c r="H108" s="9">
        <f t="shared" si="23"/>
        <v>-655.5</v>
      </c>
      <c r="I108" s="45" t="s">
        <v>350</v>
      </c>
      <c r="J108" s="46" t="s">
        <v>351</v>
      </c>
      <c r="K108" s="45">
        <v>-655.5</v>
      </c>
      <c r="L108" s="45" t="s">
        <v>352</v>
      </c>
      <c r="M108" s="46" t="s">
        <v>145</v>
      </c>
      <c r="N108" s="46"/>
      <c r="O108" s="47" t="s">
        <v>328</v>
      </c>
      <c r="P108" s="47" t="s">
        <v>329</v>
      </c>
    </row>
    <row r="109" spans="1:16" ht="12.75" customHeight="1" thickBot="1" x14ac:dyDescent="0.25">
      <c r="A109" s="9" t="str">
        <f t="shared" si="18"/>
        <v> VSSC 59.18 </v>
      </c>
      <c r="B109" s="3" t="str">
        <f t="shared" si="19"/>
        <v>II</v>
      </c>
      <c r="C109" s="9">
        <f t="shared" si="20"/>
        <v>44130.355000000003</v>
      </c>
      <c r="D109" s="12" t="str">
        <f t="shared" si="21"/>
        <v>vis</v>
      </c>
      <c r="E109" s="44">
        <f>VLOOKUP(C109,Active!C$21:E$970,3,FALSE)</f>
        <v>-320.50042371010738</v>
      </c>
      <c r="F109" s="3" t="s">
        <v>43</v>
      </c>
      <c r="G109" s="12" t="str">
        <f t="shared" si="22"/>
        <v>44130.355</v>
      </c>
      <c r="H109" s="9">
        <f t="shared" si="23"/>
        <v>-320.5</v>
      </c>
      <c r="I109" s="45" t="s">
        <v>353</v>
      </c>
      <c r="J109" s="46" t="s">
        <v>354</v>
      </c>
      <c r="K109" s="45">
        <v>-320.5</v>
      </c>
      <c r="L109" s="45" t="s">
        <v>156</v>
      </c>
      <c r="M109" s="46" t="s">
        <v>145</v>
      </c>
      <c r="N109" s="46"/>
      <c r="O109" s="47" t="s">
        <v>328</v>
      </c>
      <c r="P109" s="47" t="s">
        <v>355</v>
      </c>
    </row>
    <row r="110" spans="1:16" ht="12.75" customHeight="1" thickBot="1" x14ac:dyDescent="0.25">
      <c r="A110" s="9" t="str">
        <f t="shared" si="18"/>
        <v> AAP 167.290 </v>
      </c>
      <c r="B110" s="3" t="str">
        <f t="shared" si="19"/>
        <v>II</v>
      </c>
      <c r="C110" s="9">
        <f t="shared" si="20"/>
        <v>44437.872600000002</v>
      </c>
      <c r="D110" s="12" t="str">
        <f t="shared" si="21"/>
        <v>vis</v>
      </c>
      <c r="E110" s="44">
        <f>VLOOKUP(C110,Active!C$21:E$970,3,FALSE)</f>
        <v>-180.50309256663527</v>
      </c>
      <c r="F110" s="3" t="s">
        <v>43</v>
      </c>
      <c r="G110" s="12" t="str">
        <f t="shared" si="22"/>
        <v>44437.8726</v>
      </c>
      <c r="H110" s="9">
        <f t="shared" si="23"/>
        <v>-180.5</v>
      </c>
      <c r="I110" s="45" t="s">
        <v>356</v>
      </c>
      <c r="J110" s="46" t="s">
        <v>357</v>
      </c>
      <c r="K110" s="45">
        <v>-180.5</v>
      </c>
      <c r="L110" s="45" t="s">
        <v>358</v>
      </c>
      <c r="M110" s="46" t="s">
        <v>218</v>
      </c>
      <c r="N110" s="46" t="s">
        <v>74</v>
      </c>
      <c r="O110" s="47" t="s">
        <v>359</v>
      </c>
      <c r="P110" s="47" t="s">
        <v>220</v>
      </c>
    </row>
    <row r="111" spans="1:16" ht="12.75" customHeight="1" thickBot="1" x14ac:dyDescent="0.25">
      <c r="A111" s="9" t="str">
        <f t="shared" si="18"/>
        <v> VSSC 59.19 </v>
      </c>
      <c r="B111" s="3" t="str">
        <f t="shared" si="19"/>
        <v>II</v>
      </c>
      <c r="C111" s="9">
        <f t="shared" si="20"/>
        <v>44532.332000000002</v>
      </c>
      <c r="D111" s="12" t="str">
        <f t="shared" si="21"/>
        <v>vis</v>
      </c>
      <c r="E111" s="44">
        <f>VLOOKUP(C111,Active!C$21:E$970,3,FALSE)</f>
        <v>-137.50046799681004</v>
      </c>
      <c r="F111" s="3" t="s">
        <v>43</v>
      </c>
      <c r="G111" s="12" t="str">
        <f t="shared" si="22"/>
        <v>44532.332</v>
      </c>
      <c r="H111" s="9">
        <f t="shared" si="23"/>
        <v>-137.5</v>
      </c>
      <c r="I111" s="45" t="s">
        <v>367</v>
      </c>
      <c r="J111" s="46" t="s">
        <v>368</v>
      </c>
      <c r="K111" s="45">
        <v>-137.5</v>
      </c>
      <c r="L111" s="45" t="s">
        <v>156</v>
      </c>
      <c r="M111" s="46" t="s">
        <v>145</v>
      </c>
      <c r="N111" s="46"/>
      <c r="O111" s="47" t="s">
        <v>369</v>
      </c>
      <c r="P111" s="47" t="s">
        <v>370</v>
      </c>
    </row>
    <row r="112" spans="1:16" ht="12.75" customHeight="1" thickBot="1" x14ac:dyDescent="0.25">
      <c r="A112" s="9" t="str">
        <f t="shared" si="18"/>
        <v> AAP 167.290 </v>
      </c>
      <c r="B112" s="3" t="str">
        <f t="shared" si="19"/>
        <v>I</v>
      </c>
      <c r="C112" s="9">
        <f t="shared" si="20"/>
        <v>44739.910300000003</v>
      </c>
      <c r="D112" s="12" t="str">
        <f t="shared" si="21"/>
        <v>vis</v>
      </c>
      <c r="E112" s="44">
        <f>VLOOKUP(C112,Active!C$21:E$970,3,FALSE)</f>
        <v>-43.000484895682774</v>
      </c>
      <c r="F112" s="3" t="s">
        <v>43</v>
      </c>
      <c r="G112" s="12" t="str">
        <f t="shared" si="22"/>
        <v>44739.9103</v>
      </c>
      <c r="H112" s="9">
        <f t="shared" si="23"/>
        <v>-43</v>
      </c>
      <c r="I112" s="45" t="s">
        <v>371</v>
      </c>
      <c r="J112" s="46" t="s">
        <v>372</v>
      </c>
      <c r="K112" s="45">
        <v>-43</v>
      </c>
      <c r="L112" s="45" t="s">
        <v>373</v>
      </c>
      <c r="M112" s="46" t="s">
        <v>218</v>
      </c>
      <c r="N112" s="46" t="s">
        <v>74</v>
      </c>
      <c r="O112" s="47" t="s">
        <v>338</v>
      </c>
      <c r="P112" s="47" t="s">
        <v>220</v>
      </c>
    </row>
    <row r="113" spans="1:16" ht="12.75" customHeight="1" thickBot="1" x14ac:dyDescent="0.25">
      <c r="A113" s="9" t="str">
        <f t="shared" si="18"/>
        <v> BBS 56 </v>
      </c>
      <c r="B113" s="3" t="str">
        <f t="shared" si="19"/>
        <v>I</v>
      </c>
      <c r="C113" s="9">
        <f t="shared" si="20"/>
        <v>44878.292000000001</v>
      </c>
      <c r="D113" s="12" t="str">
        <f t="shared" si="21"/>
        <v>vis</v>
      </c>
      <c r="E113" s="44">
        <f>VLOOKUP(C113,Active!C$21:E$970,3,FALSE)</f>
        <v>19.997758714102151</v>
      </c>
      <c r="F113" s="3" t="s">
        <v>43</v>
      </c>
      <c r="G113" s="12" t="str">
        <f t="shared" si="22"/>
        <v>44878.292</v>
      </c>
      <c r="H113" s="9">
        <f t="shared" si="23"/>
        <v>20</v>
      </c>
      <c r="I113" s="45" t="s">
        <v>384</v>
      </c>
      <c r="J113" s="46" t="s">
        <v>385</v>
      </c>
      <c r="K113" s="45">
        <v>20</v>
      </c>
      <c r="L113" s="45" t="s">
        <v>386</v>
      </c>
      <c r="M113" s="46" t="s">
        <v>145</v>
      </c>
      <c r="N113" s="46"/>
      <c r="O113" s="47" t="s">
        <v>362</v>
      </c>
      <c r="P113" s="47" t="s">
        <v>380</v>
      </c>
    </row>
    <row r="114" spans="1:16" ht="12.75" customHeight="1" thickBot="1" x14ac:dyDescent="0.25">
      <c r="A114" s="9" t="str">
        <f t="shared" si="18"/>
        <v> ASS 106.93 </v>
      </c>
      <c r="B114" s="3" t="str">
        <f t="shared" si="19"/>
        <v>I</v>
      </c>
      <c r="C114" s="9">
        <f t="shared" si="20"/>
        <v>45168.246500000001</v>
      </c>
      <c r="D114" s="12" t="str">
        <f t="shared" si="21"/>
        <v>vis</v>
      </c>
      <c r="E114" s="44">
        <f>VLOOKUP(C114,Active!C$21:E$970,3,FALSE)</f>
        <v>151.99949179552564</v>
      </c>
      <c r="F114" s="3" t="s">
        <v>43</v>
      </c>
      <c r="G114" s="12" t="str">
        <f t="shared" si="22"/>
        <v>45168.2465</v>
      </c>
      <c r="H114" s="9">
        <f t="shared" si="23"/>
        <v>152</v>
      </c>
      <c r="I114" s="45" t="s">
        <v>387</v>
      </c>
      <c r="J114" s="46" t="s">
        <v>388</v>
      </c>
      <c r="K114" s="45">
        <v>152</v>
      </c>
      <c r="L114" s="45" t="s">
        <v>373</v>
      </c>
      <c r="M114" s="46" t="s">
        <v>218</v>
      </c>
      <c r="N114" s="46" t="s">
        <v>74</v>
      </c>
      <c r="O114" s="47" t="s">
        <v>389</v>
      </c>
      <c r="P114" s="47" t="s">
        <v>390</v>
      </c>
    </row>
    <row r="115" spans="1:16" ht="12.75" customHeight="1" thickBot="1" x14ac:dyDescent="0.25">
      <c r="A115" s="9" t="str">
        <f t="shared" si="18"/>
        <v> ASS 106.93 </v>
      </c>
      <c r="B115" s="3" t="str">
        <f t="shared" si="19"/>
        <v>II</v>
      </c>
      <c r="C115" s="9">
        <f t="shared" si="20"/>
        <v>45169.338600000003</v>
      </c>
      <c r="D115" s="12" t="str">
        <f t="shared" si="21"/>
        <v>vis</v>
      </c>
      <c r="E115" s="44">
        <f>VLOOKUP(C115,Active!C$21:E$970,3,FALSE)</f>
        <v>152.49667012074028</v>
      </c>
      <c r="F115" s="3" t="s">
        <v>43</v>
      </c>
      <c r="G115" s="12" t="str">
        <f t="shared" si="22"/>
        <v>45169.3386</v>
      </c>
      <c r="H115" s="9">
        <f t="shared" si="23"/>
        <v>152.5</v>
      </c>
      <c r="I115" s="45" t="s">
        <v>391</v>
      </c>
      <c r="J115" s="46" t="s">
        <v>392</v>
      </c>
      <c r="K115" s="45">
        <v>152.5</v>
      </c>
      <c r="L115" s="45" t="s">
        <v>393</v>
      </c>
      <c r="M115" s="46" t="s">
        <v>218</v>
      </c>
      <c r="N115" s="46" t="s">
        <v>74</v>
      </c>
      <c r="O115" s="47" t="s">
        <v>389</v>
      </c>
      <c r="P115" s="47" t="s">
        <v>390</v>
      </c>
    </row>
    <row r="116" spans="1:16" ht="12.75" customHeight="1" thickBot="1" x14ac:dyDescent="0.25">
      <c r="A116" s="9" t="str">
        <f t="shared" si="18"/>
        <v> AAP 167.290 </v>
      </c>
      <c r="B116" s="3" t="str">
        <f t="shared" si="19"/>
        <v>II</v>
      </c>
      <c r="C116" s="9">
        <f t="shared" si="20"/>
        <v>45498.829100000003</v>
      </c>
      <c r="D116" s="12" t="str">
        <f t="shared" si="21"/>
        <v>vis</v>
      </c>
      <c r="E116" s="44">
        <f>VLOOKUP(C116,Active!C$21:E$970,3,FALSE)</f>
        <v>302.49715996954336</v>
      </c>
      <c r="F116" s="3" t="s">
        <v>43</v>
      </c>
      <c r="G116" s="12" t="str">
        <f t="shared" si="22"/>
        <v>45498.8291</v>
      </c>
      <c r="H116" s="9">
        <f t="shared" si="23"/>
        <v>302.5</v>
      </c>
      <c r="I116" s="45" t="s">
        <v>394</v>
      </c>
      <c r="J116" s="46" t="s">
        <v>395</v>
      </c>
      <c r="K116" s="45">
        <v>302.5</v>
      </c>
      <c r="L116" s="45" t="s">
        <v>396</v>
      </c>
      <c r="M116" s="46" t="s">
        <v>218</v>
      </c>
      <c r="N116" s="46" t="s">
        <v>74</v>
      </c>
      <c r="O116" s="47" t="s">
        <v>312</v>
      </c>
      <c r="P116" s="47" t="s">
        <v>220</v>
      </c>
    </row>
    <row r="117" spans="1:16" ht="12.75" customHeight="1" thickBot="1" x14ac:dyDescent="0.25">
      <c r="A117" s="9" t="str">
        <f t="shared" si="18"/>
        <v>BAVM 38 </v>
      </c>
      <c r="B117" s="3" t="str">
        <f t="shared" si="19"/>
        <v>I</v>
      </c>
      <c r="C117" s="9">
        <f t="shared" si="20"/>
        <v>45561.413999999997</v>
      </c>
      <c r="D117" s="12" t="str">
        <f t="shared" si="21"/>
        <v>vis</v>
      </c>
      <c r="E117" s="44">
        <f>VLOOKUP(C117,Active!C$21:E$970,3,FALSE)</f>
        <v>330.98892424541026</v>
      </c>
      <c r="F117" s="3" t="s">
        <v>43</v>
      </c>
      <c r="G117" s="12" t="str">
        <f t="shared" si="22"/>
        <v>45561.414</v>
      </c>
      <c r="H117" s="9">
        <f t="shared" si="23"/>
        <v>331</v>
      </c>
      <c r="I117" s="45" t="s">
        <v>397</v>
      </c>
      <c r="J117" s="46" t="s">
        <v>398</v>
      </c>
      <c r="K117" s="45">
        <v>331</v>
      </c>
      <c r="L117" s="45" t="s">
        <v>122</v>
      </c>
      <c r="M117" s="46" t="s">
        <v>145</v>
      </c>
      <c r="N117" s="46"/>
      <c r="O117" s="47" t="s">
        <v>399</v>
      </c>
      <c r="P117" s="48" t="s">
        <v>400</v>
      </c>
    </row>
    <row r="118" spans="1:16" ht="12.75" customHeight="1" thickBot="1" x14ac:dyDescent="0.25">
      <c r="A118" s="9" t="str">
        <f t="shared" si="18"/>
        <v> AAP 167.290 </v>
      </c>
      <c r="B118" s="3" t="str">
        <f t="shared" si="19"/>
        <v>II</v>
      </c>
      <c r="C118" s="9">
        <f t="shared" si="20"/>
        <v>45874.447399999997</v>
      </c>
      <c r="D118" s="12" t="str">
        <f t="shared" si="21"/>
        <v>vis</v>
      </c>
      <c r="E118" s="44">
        <f>VLOOKUP(C118,Active!C$21:E$970,3,FALSE)</f>
        <v>473.4973223298357</v>
      </c>
      <c r="F118" s="3" t="s">
        <v>43</v>
      </c>
      <c r="G118" s="12" t="str">
        <f t="shared" si="22"/>
        <v>45874.4474</v>
      </c>
      <c r="H118" s="9">
        <f t="shared" si="23"/>
        <v>473.5</v>
      </c>
      <c r="I118" s="45" t="s">
        <v>405</v>
      </c>
      <c r="J118" s="46" t="s">
        <v>406</v>
      </c>
      <c r="K118" s="45">
        <v>473.5</v>
      </c>
      <c r="L118" s="45" t="s">
        <v>407</v>
      </c>
      <c r="M118" s="46" t="s">
        <v>218</v>
      </c>
      <c r="N118" s="46" t="s">
        <v>74</v>
      </c>
      <c r="O118" s="47" t="s">
        <v>312</v>
      </c>
      <c r="P118" s="47" t="s">
        <v>220</v>
      </c>
    </row>
    <row r="119" spans="1:16" ht="12.75" customHeight="1" thickBot="1" x14ac:dyDescent="0.25">
      <c r="A119" s="9" t="str">
        <f t="shared" si="18"/>
        <v> AAP 167.290 </v>
      </c>
      <c r="B119" s="3" t="str">
        <f t="shared" si="19"/>
        <v>I</v>
      </c>
      <c r="C119" s="9">
        <f t="shared" si="20"/>
        <v>45875.550499999998</v>
      </c>
      <c r="D119" s="12" t="str">
        <f t="shared" si="21"/>
        <v>vis</v>
      </c>
      <c r="E119" s="44">
        <f>VLOOKUP(C119,Active!C$21:E$970,3,FALSE)</f>
        <v>473.9995084030374</v>
      </c>
      <c r="F119" s="3" t="s">
        <v>43</v>
      </c>
      <c r="G119" s="12" t="str">
        <f t="shared" si="22"/>
        <v>45875.5505</v>
      </c>
      <c r="H119" s="9">
        <f t="shared" si="23"/>
        <v>474</v>
      </c>
      <c r="I119" s="45" t="s">
        <v>408</v>
      </c>
      <c r="J119" s="46" t="s">
        <v>409</v>
      </c>
      <c r="K119" s="45">
        <v>474</v>
      </c>
      <c r="L119" s="45" t="s">
        <v>373</v>
      </c>
      <c r="M119" s="46" t="s">
        <v>218</v>
      </c>
      <c r="N119" s="46" t="s">
        <v>74</v>
      </c>
      <c r="O119" s="47" t="s">
        <v>312</v>
      </c>
      <c r="P119" s="47" t="s">
        <v>220</v>
      </c>
    </row>
    <row r="120" spans="1:16" ht="12.75" customHeight="1" thickBot="1" x14ac:dyDescent="0.25">
      <c r="A120" s="9" t="str">
        <f t="shared" si="18"/>
        <v> AAP 167.290 </v>
      </c>
      <c r="B120" s="3" t="str">
        <f t="shared" si="19"/>
        <v>II</v>
      </c>
      <c r="C120" s="9">
        <f t="shared" si="20"/>
        <v>45885.429199999999</v>
      </c>
      <c r="D120" s="12" t="str">
        <f t="shared" si="21"/>
        <v>vis</v>
      </c>
      <c r="E120" s="44">
        <f>VLOOKUP(C120,Active!C$21:E$970,3,FALSE)</f>
        <v>478.49678477085234</v>
      </c>
      <c r="F120" s="3" t="s">
        <v>43</v>
      </c>
      <c r="G120" s="12" t="str">
        <f t="shared" si="22"/>
        <v>45885.4292</v>
      </c>
      <c r="H120" s="9">
        <f t="shared" si="23"/>
        <v>478.5</v>
      </c>
      <c r="I120" s="45" t="s">
        <v>410</v>
      </c>
      <c r="J120" s="46" t="s">
        <v>411</v>
      </c>
      <c r="K120" s="45">
        <v>478.5</v>
      </c>
      <c r="L120" s="45" t="s">
        <v>412</v>
      </c>
      <c r="M120" s="46" t="s">
        <v>218</v>
      </c>
      <c r="N120" s="46" t="s">
        <v>74</v>
      </c>
      <c r="O120" s="47" t="s">
        <v>312</v>
      </c>
      <c r="P120" s="47" t="s">
        <v>220</v>
      </c>
    </row>
    <row r="121" spans="1:16" ht="12.75" customHeight="1" thickBot="1" x14ac:dyDescent="0.25">
      <c r="A121" s="9" t="str">
        <f t="shared" si="18"/>
        <v> AAP 167.290 </v>
      </c>
      <c r="B121" s="3" t="str">
        <f t="shared" si="19"/>
        <v>I</v>
      </c>
      <c r="C121" s="9">
        <f t="shared" si="20"/>
        <v>45886.533300000003</v>
      </c>
      <c r="D121" s="12" t="str">
        <f t="shared" si="21"/>
        <v>vis</v>
      </c>
      <c r="E121" s="44">
        <f>VLOOKUP(C121,Active!C$21:E$970,3,FALSE)</f>
        <v>478.99942609387284</v>
      </c>
      <c r="F121" s="3" t="s">
        <v>43</v>
      </c>
      <c r="G121" s="12" t="str">
        <f t="shared" si="22"/>
        <v>45886.5333</v>
      </c>
      <c r="H121" s="9">
        <f t="shared" si="23"/>
        <v>479</v>
      </c>
      <c r="I121" s="45" t="s">
        <v>413</v>
      </c>
      <c r="J121" s="46" t="s">
        <v>414</v>
      </c>
      <c r="K121" s="45">
        <v>479</v>
      </c>
      <c r="L121" s="45" t="s">
        <v>415</v>
      </c>
      <c r="M121" s="46" t="s">
        <v>218</v>
      </c>
      <c r="N121" s="46" t="s">
        <v>74</v>
      </c>
      <c r="O121" s="47" t="s">
        <v>312</v>
      </c>
      <c r="P121" s="47" t="s">
        <v>220</v>
      </c>
    </row>
    <row r="122" spans="1:16" ht="12.75" customHeight="1" thickBot="1" x14ac:dyDescent="0.25">
      <c r="A122" s="9" t="str">
        <f t="shared" si="18"/>
        <v> AAP 167.290 </v>
      </c>
      <c r="B122" s="3" t="str">
        <f t="shared" si="19"/>
        <v>II</v>
      </c>
      <c r="C122" s="9">
        <f t="shared" si="20"/>
        <v>45900.806900000003</v>
      </c>
      <c r="D122" s="12" t="str">
        <f t="shared" si="21"/>
        <v>vis</v>
      </c>
      <c r="E122" s="44">
        <f>VLOOKUP(C122,Active!C$21:E$970,3,FALSE)</f>
        <v>485.49747988269507</v>
      </c>
      <c r="F122" s="3" t="s">
        <v>43</v>
      </c>
      <c r="G122" s="12" t="str">
        <f t="shared" si="22"/>
        <v>45900.8069</v>
      </c>
      <c r="H122" s="9">
        <f t="shared" si="23"/>
        <v>485.5</v>
      </c>
      <c r="I122" s="45" t="s">
        <v>416</v>
      </c>
      <c r="J122" s="46" t="s">
        <v>417</v>
      </c>
      <c r="K122" s="45">
        <v>485.5</v>
      </c>
      <c r="L122" s="45" t="s">
        <v>418</v>
      </c>
      <c r="M122" s="46" t="s">
        <v>218</v>
      </c>
      <c r="N122" s="46" t="s">
        <v>74</v>
      </c>
      <c r="O122" s="47" t="s">
        <v>312</v>
      </c>
      <c r="P122" s="47" t="s">
        <v>220</v>
      </c>
    </row>
    <row r="123" spans="1:16" ht="12.75" customHeight="1" thickBot="1" x14ac:dyDescent="0.25">
      <c r="A123" s="9" t="str">
        <f t="shared" si="18"/>
        <v> AAP 167.290 </v>
      </c>
      <c r="B123" s="3" t="str">
        <f t="shared" si="19"/>
        <v>II</v>
      </c>
      <c r="C123" s="9">
        <f t="shared" si="20"/>
        <v>45911.789799999999</v>
      </c>
      <c r="D123" s="12" t="str">
        <f t="shared" si="21"/>
        <v>vis</v>
      </c>
      <c r="E123" s="44">
        <f>VLOOKUP(C123,Active!C$21:E$970,3,FALSE)</f>
        <v>490.4974430985078</v>
      </c>
      <c r="F123" s="3" t="s">
        <v>43</v>
      </c>
      <c r="G123" s="12" t="str">
        <f t="shared" si="22"/>
        <v>45911.7898</v>
      </c>
      <c r="H123" s="9">
        <f t="shared" si="23"/>
        <v>490.5</v>
      </c>
      <c r="I123" s="45" t="s">
        <v>419</v>
      </c>
      <c r="J123" s="46" t="s">
        <v>420</v>
      </c>
      <c r="K123" s="45">
        <v>490.5</v>
      </c>
      <c r="L123" s="45" t="s">
        <v>421</v>
      </c>
      <c r="M123" s="46" t="s">
        <v>218</v>
      </c>
      <c r="N123" s="46" t="s">
        <v>74</v>
      </c>
      <c r="O123" s="47" t="s">
        <v>312</v>
      </c>
      <c r="P123" s="47" t="s">
        <v>220</v>
      </c>
    </row>
    <row r="124" spans="1:16" ht="12.75" customHeight="1" thickBot="1" x14ac:dyDescent="0.25">
      <c r="A124" s="9" t="str">
        <f t="shared" si="18"/>
        <v> AAP 167.290 </v>
      </c>
      <c r="B124" s="3" t="str">
        <f t="shared" si="19"/>
        <v>II</v>
      </c>
      <c r="C124" s="9">
        <f t="shared" si="20"/>
        <v>46236.885999999999</v>
      </c>
      <c r="D124" s="12" t="str">
        <f t="shared" si="21"/>
        <v>vis</v>
      </c>
      <c r="E124" s="44">
        <f>VLOOKUP(C124,Active!C$21:E$970,3,FALSE)</f>
        <v>638.49742867619364</v>
      </c>
      <c r="F124" s="3" t="s">
        <v>43</v>
      </c>
      <c r="G124" s="12" t="str">
        <f t="shared" si="22"/>
        <v>46236.8860</v>
      </c>
      <c r="H124" s="9">
        <f t="shared" si="23"/>
        <v>638.5</v>
      </c>
      <c r="I124" s="45" t="s">
        <v>425</v>
      </c>
      <c r="J124" s="46" t="s">
        <v>426</v>
      </c>
      <c r="K124" s="45">
        <v>638.5</v>
      </c>
      <c r="L124" s="45" t="s">
        <v>421</v>
      </c>
      <c r="M124" s="46" t="s">
        <v>218</v>
      </c>
      <c r="N124" s="46" t="s">
        <v>74</v>
      </c>
      <c r="O124" s="47" t="s">
        <v>427</v>
      </c>
      <c r="P124" s="47" t="s">
        <v>220</v>
      </c>
    </row>
    <row r="125" spans="1:16" ht="12.75" customHeight="1" thickBot="1" x14ac:dyDescent="0.25">
      <c r="A125" s="9" t="str">
        <f t="shared" si="18"/>
        <v> AOEB 12 </v>
      </c>
      <c r="B125" s="3" t="str">
        <f t="shared" si="19"/>
        <v>I</v>
      </c>
      <c r="C125" s="9">
        <f t="shared" si="20"/>
        <v>46246.769</v>
      </c>
      <c r="D125" s="12" t="str">
        <f t="shared" si="21"/>
        <v>vis</v>
      </c>
      <c r="E125" s="44">
        <f>VLOOKUP(C125,Active!C$21:E$970,3,FALSE)</f>
        <v>642.9966626182221</v>
      </c>
      <c r="F125" s="3" t="s">
        <v>43</v>
      </c>
      <c r="G125" s="12" t="str">
        <f t="shared" si="22"/>
        <v>46246.769</v>
      </c>
      <c r="H125" s="9">
        <f t="shared" si="23"/>
        <v>643</v>
      </c>
      <c r="I125" s="45" t="s">
        <v>428</v>
      </c>
      <c r="J125" s="46" t="s">
        <v>429</v>
      </c>
      <c r="K125" s="45">
        <v>643</v>
      </c>
      <c r="L125" s="45" t="s">
        <v>187</v>
      </c>
      <c r="M125" s="46" t="s">
        <v>145</v>
      </c>
      <c r="N125" s="46"/>
      <c r="O125" s="47" t="s">
        <v>430</v>
      </c>
      <c r="P125" s="47" t="s">
        <v>431</v>
      </c>
    </row>
    <row r="126" spans="1:16" ht="12.75" customHeight="1" thickBot="1" x14ac:dyDescent="0.25">
      <c r="A126" s="9" t="str">
        <f t="shared" si="18"/>
        <v> AAP 167.290 </v>
      </c>
      <c r="B126" s="3" t="str">
        <f t="shared" si="19"/>
        <v>II</v>
      </c>
      <c r="C126" s="9">
        <f t="shared" si="20"/>
        <v>46258.851199999997</v>
      </c>
      <c r="D126" s="12" t="str">
        <f t="shared" si="21"/>
        <v>vis</v>
      </c>
      <c r="E126" s="44">
        <f>VLOOKUP(C126,Active!C$21:E$970,3,FALSE)</f>
        <v>648.49708195793232</v>
      </c>
      <c r="F126" s="3" t="s">
        <v>43</v>
      </c>
      <c r="G126" s="12" t="str">
        <f t="shared" si="22"/>
        <v>46258.8512</v>
      </c>
      <c r="H126" s="9">
        <f t="shared" si="23"/>
        <v>648.5</v>
      </c>
      <c r="I126" s="45" t="s">
        <v>432</v>
      </c>
      <c r="J126" s="46" t="s">
        <v>433</v>
      </c>
      <c r="K126" s="45">
        <v>648.5</v>
      </c>
      <c r="L126" s="45" t="s">
        <v>434</v>
      </c>
      <c r="M126" s="46" t="s">
        <v>218</v>
      </c>
      <c r="N126" s="46" t="s">
        <v>74</v>
      </c>
      <c r="O126" s="47" t="s">
        <v>427</v>
      </c>
      <c r="P126" s="47" t="s">
        <v>220</v>
      </c>
    </row>
    <row r="127" spans="1:16" ht="12.75" customHeight="1" thickBot="1" x14ac:dyDescent="0.25">
      <c r="A127" s="9" t="str">
        <f t="shared" si="18"/>
        <v> BBS 77 </v>
      </c>
      <c r="B127" s="3" t="str">
        <f t="shared" si="19"/>
        <v>II</v>
      </c>
      <c r="C127" s="9">
        <f t="shared" si="20"/>
        <v>46298.392</v>
      </c>
      <c r="D127" s="12" t="str">
        <f t="shared" si="21"/>
        <v>vis</v>
      </c>
      <c r="E127" s="44">
        <f>VLOOKUP(C127,Active!C$21:E$970,3,FALSE)</f>
        <v>666.49802392443496</v>
      </c>
      <c r="F127" s="3" t="s">
        <v>43</v>
      </c>
      <c r="G127" s="12" t="str">
        <f t="shared" si="22"/>
        <v>46298.392</v>
      </c>
      <c r="H127" s="9">
        <f t="shared" si="23"/>
        <v>666.5</v>
      </c>
      <c r="I127" s="45" t="s">
        <v>435</v>
      </c>
      <c r="J127" s="46" t="s">
        <v>436</v>
      </c>
      <c r="K127" s="45">
        <v>666.5</v>
      </c>
      <c r="L127" s="45" t="s">
        <v>179</v>
      </c>
      <c r="M127" s="46" t="s">
        <v>218</v>
      </c>
      <c r="N127" s="46" t="s">
        <v>74</v>
      </c>
      <c r="O127" s="47" t="s">
        <v>279</v>
      </c>
      <c r="P127" s="47" t="s">
        <v>424</v>
      </c>
    </row>
    <row r="128" spans="1:16" ht="12.75" customHeight="1" thickBot="1" x14ac:dyDescent="0.25">
      <c r="A128" s="9" t="str">
        <f t="shared" si="18"/>
        <v> VSSC 64.24 </v>
      </c>
      <c r="B128" s="3" t="str">
        <f t="shared" si="19"/>
        <v>II</v>
      </c>
      <c r="C128" s="9">
        <f t="shared" si="20"/>
        <v>46320.383999999998</v>
      </c>
      <c r="D128" s="12" t="str">
        <f t="shared" si="21"/>
        <v>vis</v>
      </c>
      <c r="E128" s="44">
        <f>VLOOKUP(C128,Active!C$21:E$970,3,FALSE)</f>
        <v>676.50987790127078</v>
      </c>
      <c r="F128" s="3" t="s">
        <v>43</v>
      </c>
      <c r="G128" s="12" t="str">
        <f t="shared" si="22"/>
        <v>46320.384</v>
      </c>
      <c r="H128" s="9">
        <f t="shared" si="23"/>
        <v>676.5</v>
      </c>
      <c r="I128" s="45" t="s">
        <v>437</v>
      </c>
      <c r="J128" s="46" t="s">
        <v>438</v>
      </c>
      <c r="K128" s="45">
        <v>676.5</v>
      </c>
      <c r="L128" s="45" t="s">
        <v>439</v>
      </c>
      <c r="M128" s="46" t="s">
        <v>145</v>
      </c>
      <c r="N128" s="46"/>
      <c r="O128" s="47" t="s">
        <v>440</v>
      </c>
      <c r="P128" s="47" t="s">
        <v>441</v>
      </c>
    </row>
    <row r="129" spans="1:16" ht="12.75" customHeight="1" thickBot="1" x14ac:dyDescent="0.25">
      <c r="A129" s="9" t="str">
        <f t="shared" si="18"/>
        <v> VSSC 64.24 </v>
      </c>
      <c r="B129" s="3" t="str">
        <f t="shared" si="19"/>
        <v>II</v>
      </c>
      <c r="C129" s="9">
        <f t="shared" si="20"/>
        <v>46342.362000000001</v>
      </c>
      <c r="D129" s="12" t="str">
        <f t="shared" si="21"/>
        <v>vis</v>
      </c>
      <c r="E129" s="44">
        <f>VLOOKUP(C129,Active!C$21:E$970,3,FALSE)</f>
        <v>686.5153583806698</v>
      </c>
      <c r="F129" s="3" t="s">
        <v>43</v>
      </c>
      <c r="G129" s="12" t="str">
        <f t="shared" si="22"/>
        <v>46342.362</v>
      </c>
      <c r="H129" s="9">
        <f t="shared" si="23"/>
        <v>686.5</v>
      </c>
      <c r="I129" s="45" t="s">
        <v>442</v>
      </c>
      <c r="J129" s="46" t="s">
        <v>443</v>
      </c>
      <c r="K129" s="45">
        <v>686.5</v>
      </c>
      <c r="L129" s="45" t="s">
        <v>444</v>
      </c>
      <c r="M129" s="46" t="s">
        <v>145</v>
      </c>
      <c r="N129" s="46"/>
      <c r="O129" s="47" t="s">
        <v>440</v>
      </c>
      <c r="P129" s="47" t="s">
        <v>441</v>
      </c>
    </row>
    <row r="130" spans="1:16" ht="12.75" customHeight="1" thickBot="1" x14ac:dyDescent="0.25">
      <c r="A130" s="9" t="str">
        <f t="shared" si="18"/>
        <v> VSSC 70.21 </v>
      </c>
      <c r="B130" s="3" t="str">
        <f t="shared" si="19"/>
        <v>II</v>
      </c>
      <c r="C130" s="9">
        <f t="shared" si="20"/>
        <v>46968.313999999998</v>
      </c>
      <c r="D130" s="12" t="str">
        <f t="shared" si="21"/>
        <v>vis</v>
      </c>
      <c r="E130" s="44">
        <f>VLOOKUP(C130,Active!C$21:E$970,3,FALSE)</f>
        <v>971.47989187052053</v>
      </c>
      <c r="F130" s="3" t="s">
        <v>43</v>
      </c>
      <c r="G130" s="12" t="str">
        <f t="shared" si="22"/>
        <v>46968.314</v>
      </c>
      <c r="H130" s="9">
        <f t="shared" si="23"/>
        <v>971.5</v>
      </c>
      <c r="I130" s="45" t="s">
        <v>445</v>
      </c>
      <c r="J130" s="46" t="s">
        <v>446</v>
      </c>
      <c r="K130" s="45">
        <v>971.5</v>
      </c>
      <c r="L130" s="45" t="s">
        <v>447</v>
      </c>
      <c r="M130" s="46" t="s">
        <v>145</v>
      </c>
      <c r="N130" s="46"/>
      <c r="O130" s="47" t="s">
        <v>448</v>
      </c>
      <c r="P130" s="47" t="s">
        <v>449</v>
      </c>
    </row>
    <row r="131" spans="1:16" ht="12.75" customHeight="1" thickBot="1" x14ac:dyDescent="0.25">
      <c r="A131" s="9" t="str">
        <f t="shared" si="18"/>
        <v> VSSC 70.21 </v>
      </c>
      <c r="B131" s="3" t="str">
        <f t="shared" si="19"/>
        <v>I</v>
      </c>
      <c r="C131" s="9">
        <f t="shared" si="20"/>
        <v>46969.493999999999</v>
      </c>
      <c r="D131" s="12" t="str">
        <f t="shared" si="21"/>
        <v>vis</v>
      </c>
      <c r="E131" s="44">
        <f>VLOOKUP(C131,Active!C$21:E$970,3,FALSE)</f>
        <v>972.01708665465435</v>
      </c>
      <c r="F131" s="3" t="s">
        <v>43</v>
      </c>
      <c r="G131" s="12" t="str">
        <f t="shared" si="22"/>
        <v>46969.494</v>
      </c>
      <c r="H131" s="9">
        <f t="shared" si="23"/>
        <v>972</v>
      </c>
      <c r="I131" s="45" t="s">
        <v>450</v>
      </c>
      <c r="J131" s="46" t="s">
        <v>451</v>
      </c>
      <c r="K131" s="45">
        <v>972</v>
      </c>
      <c r="L131" s="45" t="s">
        <v>452</v>
      </c>
      <c r="M131" s="46" t="s">
        <v>145</v>
      </c>
      <c r="N131" s="46"/>
      <c r="O131" s="47" t="s">
        <v>448</v>
      </c>
      <c r="P131" s="47" t="s">
        <v>449</v>
      </c>
    </row>
    <row r="132" spans="1:16" ht="12.75" customHeight="1" thickBot="1" x14ac:dyDescent="0.25">
      <c r="A132" s="9" t="str">
        <f t="shared" si="18"/>
        <v>IBVS 3408 </v>
      </c>
      <c r="B132" s="3" t="str">
        <f t="shared" si="19"/>
        <v>I</v>
      </c>
      <c r="C132" s="9">
        <f t="shared" si="20"/>
        <v>47307.732799999998</v>
      </c>
      <c r="D132" s="12" t="str">
        <f t="shared" si="21"/>
        <v>vis</v>
      </c>
      <c r="E132" s="44">
        <f>VLOOKUP(C132,Active!C$21:E$970,3,FALSE)</f>
        <v>1126.0002384780641</v>
      </c>
      <c r="F132" s="3" t="s">
        <v>43</v>
      </c>
      <c r="G132" s="12" t="str">
        <f t="shared" si="22"/>
        <v>47307.7328</v>
      </c>
      <c r="H132" s="9">
        <f t="shared" si="23"/>
        <v>1126</v>
      </c>
      <c r="I132" s="45" t="s">
        <v>453</v>
      </c>
      <c r="J132" s="46" t="s">
        <v>454</v>
      </c>
      <c r="K132" s="45">
        <v>1126</v>
      </c>
      <c r="L132" s="45" t="s">
        <v>455</v>
      </c>
      <c r="M132" s="46" t="s">
        <v>218</v>
      </c>
      <c r="N132" s="46" t="s">
        <v>74</v>
      </c>
      <c r="O132" s="47" t="s">
        <v>456</v>
      </c>
      <c r="P132" s="48" t="s">
        <v>457</v>
      </c>
    </row>
    <row r="133" spans="1:16" ht="12.75" customHeight="1" thickBot="1" x14ac:dyDescent="0.25">
      <c r="A133" s="9" t="str">
        <f t="shared" si="18"/>
        <v> VSSC 72.26 </v>
      </c>
      <c r="B133" s="3" t="str">
        <f t="shared" si="19"/>
        <v>I</v>
      </c>
      <c r="C133" s="9">
        <f t="shared" si="20"/>
        <v>47437.330300000001</v>
      </c>
      <c r="D133" s="12" t="str">
        <f t="shared" si="21"/>
        <v>vis</v>
      </c>
      <c r="E133" s="44">
        <f>VLOOKUP(C133,Active!C$21:E$970,3,FALSE)</f>
        <v>1184.9994766448119</v>
      </c>
      <c r="F133" s="3" t="s">
        <v>43</v>
      </c>
      <c r="G133" s="12" t="str">
        <f t="shared" si="22"/>
        <v>47437.3303</v>
      </c>
      <c r="H133" s="9">
        <f t="shared" si="23"/>
        <v>1185</v>
      </c>
      <c r="I133" s="45" t="s">
        <v>458</v>
      </c>
      <c r="J133" s="46" t="s">
        <v>459</v>
      </c>
      <c r="K133" s="45">
        <v>1185</v>
      </c>
      <c r="L133" s="45" t="s">
        <v>373</v>
      </c>
      <c r="M133" s="46" t="s">
        <v>218</v>
      </c>
      <c r="N133" s="46" t="s">
        <v>74</v>
      </c>
      <c r="O133" s="47" t="s">
        <v>460</v>
      </c>
      <c r="P133" s="47" t="s">
        <v>461</v>
      </c>
    </row>
    <row r="134" spans="1:16" ht="12.75" customHeight="1" thickBot="1" x14ac:dyDescent="0.25">
      <c r="A134" s="9" t="str">
        <f t="shared" si="18"/>
        <v>IBVS 3408 </v>
      </c>
      <c r="B134" s="3" t="str">
        <f t="shared" si="19"/>
        <v>I</v>
      </c>
      <c r="C134" s="9">
        <f t="shared" si="20"/>
        <v>47654.793899999997</v>
      </c>
      <c r="D134" s="12" t="str">
        <f t="shared" si="21"/>
        <v>vis</v>
      </c>
      <c r="E134" s="44">
        <f>VLOOKUP(C134,Active!C$21:E$970,3,FALSE)</f>
        <v>1283.9997407625438</v>
      </c>
      <c r="F134" s="3" t="s">
        <v>43</v>
      </c>
      <c r="G134" s="12" t="str">
        <f t="shared" si="22"/>
        <v>47654.7939</v>
      </c>
      <c r="H134" s="9">
        <f t="shared" si="23"/>
        <v>1284</v>
      </c>
      <c r="I134" s="45" t="s">
        <v>462</v>
      </c>
      <c r="J134" s="46" t="s">
        <v>463</v>
      </c>
      <c r="K134" s="45">
        <v>1284</v>
      </c>
      <c r="L134" s="45" t="s">
        <v>311</v>
      </c>
      <c r="M134" s="46" t="s">
        <v>218</v>
      </c>
      <c r="N134" s="46" t="s">
        <v>74</v>
      </c>
      <c r="O134" s="47" t="s">
        <v>456</v>
      </c>
      <c r="P134" s="48" t="s">
        <v>457</v>
      </c>
    </row>
    <row r="135" spans="1:16" ht="12.75" customHeight="1" thickBot="1" x14ac:dyDescent="0.25">
      <c r="A135" s="9" t="str">
        <f t="shared" si="18"/>
        <v> VSSC 73 </v>
      </c>
      <c r="B135" s="3" t="str">
        <f t="shared" si="19"/>
        <v>I</v>
      </c>
      <c r="C135" s="9">
        <f t="shared" si="20"/>
        <v>47696.527499999997</v>
      </c>
      <c r="D135" s="12" t="str">
        <f t="shared" si="21"/>
        <v>vis</v>
      </c>
      <c r="E135" s="44">
        <f>VLOOKUP(C135,Active!C$21:E$970,3,FALSE)</f>
        <v>1302.9989545278995</v>
      </c>
      <c r="F135" s="3" t="s">
        <v>43</v>
      </c>
      <c r="G135" s="12" t="str">
        <f t="shared" si="22"/>
        <v>47696.5275</v>
      </c>
      <c r="H135" s="9">
        <f t="shared" si="23"/>
        <v>1303</v>
      </c>
      <c r="I135" s="45" t="s">
        <v>464</v>
      </c>
      <c r="J135" s="46" t="s">
        <v>465</v>
      </c>
      <c r="K135" s="45">
        <v>1303</v>
      </c>
      <c r="L135" s="45" t="s">
        <v>466</v>
      </c>
      <c r="M135" s="46" t="s">
        <v>218</v>
      </c>
      <c r="N135" s="46" t="s">
        <v>74</v>
      </c>
      <c r="O135" s="47" t="s">
        <v>460</v>
      </c>
      <c r="P135" s="47" t="s">
        <v>467</v>
      </c>
    </row>
    <row r="136" spans="1:16" ht="12.75" customHeight="1" thickBot="1" x14ac:dyDescent="0.25">
      <c r="A136" s="9" t="str">
        <f t="shared" si="18"/>
        <v> ALBO 1994 2 </v>
      </c>
      <c r="B136" s="3" t="str">
        <f t="shared" si="19"/>
        <v>II</v>
      </c>
      <c r="C136" s="9">
        <f t="shared" si="20"/>
        <v>49237.468000000001</v>
      </c>
      <c r="D136" s="12" t="str">
        <f t="shared" si="21"/>
        <v>vis</v>
      </c>
      <c r="E136" s="44">
        <f>VLOOKUP(C136,Active!C$21:E$970,3,FALSE)</f>
        <v>2004.5118352569655</v>
      </c>
      <c r="F136" s="3" t="s">
        <v>43</v>
      </c>
      <c r="G136" s="12" t="str">
        <f t="shared" si="22"/>
        <v>49237.468</v>
      </c>
      <c r="H136" s="9">
        <f t="shared" si="23"/>
        <v>2004.5</v>
      </c>
      <c r="I136" s="45" t="s">
        <v>477</v>
      </c>
      <c r="J136" s="46" t="s">
        <v>478</v>
      </c>
      <c r="K136" s="45">
        <v>2004.5</v>
      </c>
      <c r="L136" s="45" t="s">
        <v>116</v>
      </c>
      <c r="M136" s="46" t="s">
        <v>145</v>
      </c>
      <c r="N136" s="46"/>
      <c r="O136" s="47" t="s">
        <v>479</v>
      </c>
      <c r="P136" s="47" t="s">
        <v>480</v>
      </c>
    </row>
    <row r="137" spans="1:16" ht="12.75" customHeight="1" thickBot="1" x14ac:dyDescent="0.25">
      <c r="A137" s="9" t="str">
        <f t="shared" si="18"/>
        <v> AOEB 12 </v>
      </c>
      <c r="B137" s="3" t="str">
        <f t="shared" si="19"/>
        <v>I</v>
      </c>
      <c r="C137" s="9">
        <f t="shared" si="20"/>
        <v>49565.824000000001</v>
      </c>
      <c r="D137" s="12" t="str">
        <f t="shared" si="21"/>
        <v>vis</v>
      </c>
      <c r="E137" s="44">
        <f>VLOOKUP(C137,Active!C$21:E$970,3,FALSE)</f>
        <v>2153.9958441883114</v>
      </c>
      <c r="F137" s="3" t="s">
        <v>43</v>
      </c>
      <c r="G137" s="12" t="str">
        <f t="shared" si="22"/>
        <v>49565.824</v>
      </c>
      <c r="H137" s="9">
        <f t="shared" si="23"/>
        <v>2154</v>
      </c>
      <c r="I137" s="45" t="s">
        <v>485</v>
      </c>
      <c r="J137" s="46" t="s">
        <v>486</v>
      </c>
      <c r="K137" s="45">
        <v>2154</v>
      </c>
      <c r="L137" s="45" t="s">
        <v>487</v>
      </c>
      <c r="M137" s="46" t="s">
        <v>488</v>
      </c>
      <c r="N137" s="46" t="s">
        <v>489</v>
      </c>
      <c r="O137" s="47" t="s">
        <v>490</v>
      </c>
      <c r="P137" s="47" t="s">
        <v>431</v>
      </c>
    </row>
    <row r="138" spans="1:16" ht="12.75" customHeight="1" thickBot="1" x14ac:dyDescent="0.25">
      <c r="A138" s="9" t="str">
        <f t="shared" si="18"/>
        <v> BBS 123 </v>
      </c>
      <c r="B138" s="3" t="str">
        <f t="shared" si="19"/>
        <v>I</v>
      </c>
      <c r="C138" s="9">
        <f t="shared" si="20"/>
        <v>51415.364999999998</v>
      </c>
      <c r="D138" s="12" t="str">
        <f t="shared" si="21"/>
        <v>vis</v>
      </c>
      <c r="E138" s="44">
        <f>VLOOKUP(C138,Active!C$21:E$970,3,FALSE)</f>
        <v>2995.9990460877434</v>
      </c>
      <c r="F138" s="3" t="s">
        <v>43</v>
      </c>
      <c r="G138" s="12" t="str">
        <f t="shared" si="22"/>
        <v>51415.365</v>
      </c>
      <c r="H138" s="9">
        <f t="shared" si="23"/>
        <v>2996</v>
      </c>
      <c r="I138" s="45" t="s">
        <v>491</v>
      </c>
      <c r="J138" s="46" t="s">
        <v>492</v>
      </c>
      <c r="K138" s="45">
        <v>2996</v>
      </c>
      <c r="L138" s="45" t="s">
        <v>184</v>
      </c>
      <c r="M138" s="46" t="s">
        <v>145</v>
      </c>
      <c r="N138" s="46"/>
      <c r="O138" s="47" t="s">
        <v>493</v>
      </c>
      <c r="P138" s="47" t="s">
        <v>494</v>
      </c>
    </row>
    <row r="139" spans="1:16" ht="12.75" customHeight="1" thickBot="1" x14ac:dyDescent="0.25">
      <c r="A139" s="9" t="str">
        <f t="shared" ref="A139:A150" si="24">P139</f>
        <v> BBS 123 </v>
      </c>
      <c r="B139" s="3" t="str">
        <f t="shared" ref="B139:B150" si="25">IF(H139=INT(H139),"I","II")</f>
        <v>I</v>
      </c>
      <c r="C139" s="9">
        <f t="shared" ref="C139:C150" si="26">1*G139</f>
        <v>51740.447999999997</v>
      </c>
      <c r="D139" s="12" t="str">
        <f t="shared" ref="D139:D150" si="27">VLOOKUP(F139,I$1:J$5,2,FALSE)</f>
        <v>vis</v>
      </c>
      <c r="E139" s="44">
        <f>VLOOKUP(C139,Active!C$21:E$970,3,FALSE)</f>
        <v>3143.9930223678434</v>
      </c>
      <c r="F139" s="3" t="s">
        <v>43</v>
      </c>
      <c r="G139" s="12" t="str">
        <f t="shared" ref="G139:G150" si="28">MID(I139,3,LEN(I139)-3)</f>
        <v>51740.448</v>
      </c>
      <c r="H139" s="9">
        <f t="shared" ref="H139:H150" si="29">1*K139</f>
        <v>3144</v>
      </c>
      <c r="I139" s="45" t="s">
        <v>495</v>
      </c>
      <c r="J139" s="46" t="s">
        <v>496</v>
      </c>
      <c r="K139" s="45">
        <v>3144</v>
      </c>
      <c r="L139" s="45" t="s">
        <v>383</v>
      </c>
      <c r="M139" s="46" t="s">
        <v>145</v>
      </c>
      <c r="N139" s="46"/>
      <c r="O139" s="47" t="s">
        <v>279</v>
      </c>
      <c r="P139" s="47" t="s">
        <v>494</v>
      </c>
    </row>
    <row r="140" spans="1:16" ht="12.75" customHeight="1" thickBot="1" x14ac:dyDescent="0.25">
      <c r="A140" s="9" t="str">
        <f t="shared" si="24"/>
        <v> BBS 123 </v>
      </c>
      <c r="B140" s="3" t="str">
        <f t="shared" si="25"/>
        <v>I</v>
      </c>
      <c r="C140" s="9">
        <f t="shared" si="26"/>
        <v>51773.408900000002</v>
      </c>
      <c r="D140" s="12" t="str">
        <f t="shared" si="27"/>
        <v>vis</v>
      </c>
      <c r="E140" s="44">
        <f>VLOOKUP(C140,Active!C$21:E$970,3,FALSE)</f>
        <v>3158.9984660630585</v>
      </c>
      <c r="F140" s="3" t="s">
        <v>43</v>
      </c>
      <c r="G140" s="12" t="str">
        <f t="shared" si="28"/>
        <v>51773.4089</v>
      </c>
      <c r="H140" s="9">
        <f t="shared" si="29"/>
        <v>3159</v>
      </c>
      <c r="I140" s="45" t="s">
        <v>497</v>
      </c>
      <c r="J140" s="46" t="s">
        <v>498</v>
      </c>
      <c r="K140" s="45">
        <v>3159</v>
      </c>
      <c r="L140" s="45" t="s">
        <v>499</v>
      </c>
      <c r="M140" s="46" t="s">
        <v>218</v>
      </c>
      <c r="N140" s="46" t="s">
        <v>74</v>
      </c>
      <c r="O140" s="47" t="s">
        <v>279</v>
      </c>
      <c r="P140" s="47" t="s">
        <v>494</v>
      </c>
    </row>
    <row r="141" spans="1:16" ht="12.75" customHeight="1" thickBot="1" x14ac:dyDescent="0.25">
      <c r="A141" s="9" t="str">
        <f t="shared" si="24"/>
        <v> BBS 128 </v>
      </c>
      <c r="B141" s="3" t="str">
        <f t="shared" si="25"/>
        <v>II</v>
      </c>
      <c r="C141" s="9">
        <f t="shared" si="26"/>
        <v>52411.542000000001</v>
      </c>
      <c r="D141" s="12" t="str">
        <f t="shared" si="27"/>
        <v>vis</v>
      </c>
      <c r="E141" s="44">
        <f>VLOOKUP(C141,Active!C$21:E$970,3,FALSE)</f>
        <v>3449.5084430995289</v>
      </c>
      <c r="F141" s="3" t="s">
        <v>43</v>
      </c>
      <c r="G141" s="12" t="str">
        <f t="shared" si="28"/>
        <v>52411.542</v>
      </c>
      <c r="H141" s="9">
        <f t="shared" si="29"/>
        <v>3449.5</v>
      </c>
      <c r="I141" s="45" t="s">
        <v>500</v>
      </c>
      <c r="J141" s="46" t="s">
        <v>501</v>
      </c>
      <c r="K141" s="45">
        <v>3449.5</v>
      </c>
      <c r="L141" s="45" t="s">
        <v>502</v>
      </c>
      <c r="M141" s="46" t="s">
        <v>218</v>
      </c>
      <c r="N141" s="46" t="s">
        <v>74</v>
      </c>
      <c r="O141" s="47" t="s">
        <v>279</v>
      </c>
      <c r="P141" s="47" t="s">
        <v>503</v>
      </c>
    </row>
    <row r="142" spans="1:16" ht="12.75" customHeight="1" thickBot="1" x14ac:dyDescent="0.25">
      <c r="A142" s="9" t="str">
        <f t="shared" si="24"/>
        <v>BAVM 157 </v>
      </c>
      <c r="B142" s="3" t="str">
        <f t="shared" si="25"/>
        <v>II</v>
      </c>
      <c r="C142" s="9">
        <f t="shared" si="26"/>
        <v>52455.451000000001</v>
      </c>
      <c r="D142" s="12" t="str">
        <f t="shared" si="27"/>
        <v>vis</v>
      </c>
      <c r="E142" s="44">
        <f>VLOOKUP(C142,Active!C$21:E$970,3,FALSE)</f>
        <v>3469.4980073169222</v>
      </c>
      <c r="F142" s="3" t="s">
        <v>43</v>
      </c>
      <c r="G142" s="12" t="str">
        <f t="shared" si="28"/>
        <v>52455.451</v>
      </c>
      <c r="H142" s="9">
        <f t="shared" si="29"/>
        <v>3469.5</v>
      </c>
      <c r="I142" s="45" t="s">
        <v>504</v>
      </c>
      <c r="J142" s="46" t="s">
        <v>505</v>
      </c>
      <c r="K142" s="45">
        <v>3469.5</v>
      </c>
      <c r="L142" s="45" t="s">
        <v>179</v>
      </c>
      <c r="M142" s="46" t="s">
        <v>145</v>
      </c>
      <c r="N142" s="46"/>
      <c r="O142" s="47" t="s">
        <v>506</v>
      </c>
      <c r="P142" s="48" t="s">
        <v>507</v>
      </c>
    </row>
    <row r="143" spans="1:16" ht="12.75" customHeight="1" thickBot="1" x14ac:dyDescent="0.25">
      <c r="A143" s="9" t="str">
        <f t="shared" si="24"/>
        <v>BAVM 157 </v>
      </c>
      <c r="B143" s="3" t="str">
        <f t="shared" si="25"/>
        <v>II</v>
      </c>
      <c r="C143" s="9">
        <f t="shared" si="26"/>
        <v>52477.425000000003</v>
      </c>
      <c r="D143" s="12" t="str">
        <f t="shared" si="27"/>
        <v>vis</v>
      </c>
      <c r="E143" s="44">
        <f>VLOOKUP(C143,Active!C$21:E$970,3,FALSE)</f>
        <v>3479.5016667970526</v>
      </c>
      <c r="F143" s="3" t="s">
        <v>43</v>
      </c>
      <c r="G143" s="12" t="str">
        <f t="shared" si="28"/>
        <v>52477.425</v>
      </c>
      <c r="H143" s="9">
        <f t="shared" si="29"/>
        <v>3479.5</v>
      </c>
      <c r="I143" s="45" t="s">
        <v>508</v>
      </c>
      <c r="J143" s="46" t="s">
        <v>509</v>
      </c>
      <c r="K143" s="45">
        <v>3479.5</v>
      </c>
      <c r="L143" s="45" t="s">
        <v>348</v>
      </c>
      <c r="M143" s="46" t="s">
        <v>145</v>
      </c>
      <c r="N143" s="46"/>
      <c r="O143" s="47" t="s">
        <v>506</v>
      </c>
      <c r="P143" s="48" t="s">
        <v>507</v>
      </c>
    </row>
    <row r="144" spans="1:16" ht="12.75" customHeight="1" thickBot="1" x14ac:dyDescent="0.25">
      <c r="A144" s="9" t="str">
        <f t="shared" si="24"/>
        <v>BAVM 171 </v>
      </c>
      <c r="B144" s="3" t="str">
        <f t="shared" si="25"/>
        <v>II</v>
      </c>
      <c r="C144" s="9">
        <f t="shared" si="26"/>
        <v>52857.432999999997</v>
      </c>
      <c r="D144" s="12" t="str">
        <f t="shared" si="27"/>
        <v>vis</v>
      </c>
      <c r="E144" s="44">
        <f>VLOOKUP(C144,Active!C$21:E$970,3,FALSE)</f>
        <v>3652.5002392793035</v>
      </c>
      <c r="F144" s="3" t="s">
        <v>43</v>
      </c>
      <c r="G144" s="12" t="str">
        <f t="shared" si="28"/>
        <v>52857.433</v>
      </c>
      <c r="H144" s="9">
        <f t="shared" si="29"/>
        <v>3652.5</v>
      </c>
      <c r="I144" s="45" t="s">
        <v>515</v>
      </c>
      <c r="J144" s="46" t="s">
        <v>516</v>
      </c>
      <c r="K144" s="45">
        <v>3652.5</v>
      </c>
      <c r="L144" s="45" t="s">
        <v>128</v>
      </c>
      <c r="M144" s="46" t="s">
        <v>145</v>
      </c>
      <c r="N144" s="46"/>
      <c r="O144" s="47" t="s">
        <v>506</v>
      </c>
      <c r="P144" s="48" t="s">
        <v>517</v>
      </c>
    </row>
    <row r="145" spans="1:16" ht="12.75" customHeight="1" thickBot="1" x14ac:dyDescent="0.25">
      <c r="A145" s="9" t="str">
        <f t="shared" si="24"/>
        <v> AOEB 12 </v>
      </c>
      <c r="B145" s="3" t="str">
        <f t="shared" si="25"/>
        <v>I</v>
      </c>
      <c r="C145" s="9">
        <f t="shared" si="26"/>
        <v>53161.658799999997</v>
      </c>
      <c r="D145" s="12" t="str">
        <f t="shared" si="27"/>
        <v>vis</v>
      </c>
      <c r="E145" s="44">
        <f>VLOOKUP(C145,Active!C$21:E$970,3,FALSE)</f>
        <v>3790.9989790749701</v>
      </c>
      <c r="F145" s="3" t="s">
        <v>43</v>
      </c>
      <c r="G145" s="12" t="str">
        <f t="shared" si="28"/>
        <v>53161.6588</v>
      </c>
      <c r="H145" s="9">
        <f t="shared" si="29"/>
        <v>3791</v>
      </c>
      <c r="I145" s="45" t="s">
        <v>521</v>
      </c>
      <c r="J145" s="46" t="s">
        <v>522</v>
      </c>
      <c r="K145" s="45">
        <v>3791</v>
      </c>
      <c r="L145" s="45" t="s">
        <v>523</v>
      </c>
      <c r="M145" s="46" t="s">
        <v>488</v>
      </c>
      <c r="N145" s="46" t="s">
        <v>489</v>
      </c>
      <c r="O145" s="47" t="s">
        <v>524</v>
      </c>
      <c r="P145" s="47" t="s">
        <v>431</v>
      </c>
    </row>
    <row r="146" spans="1:16" ht="12.75" customHeight="1" thickBot="1" x14ac:dyDescent="0.25">
      <c r="A146" s="9" t="str">
        <f t="shared" si="24"/>
        <v>IBVS 5754 </v>
      </c>
      <c r="B146" s="3" t="str">
        <f t="shared" si="25"/>
        <v>I</v>
      </c>
      <c r="C146" s="9">
        <f t="shared" si="26"/>
        <v>53528.489200000004</v>
      </c>
      <c r="D146" s="12" t="str">
        <f t="shared" si="27"/>
        <v>vis</v>
      </c>
      <c r="E146" s="44">
        <f>VLOOKUP(C146,Active!C$21:E$970,3,FALSE)</f>
        <v>3957.9984515679048</v>
      </c>
      <c r="F146" s="3" t="s">
        <v>43</v>
      </c>
      <c r="G146" s="12" t="str">
        <f t="shared" si="28"/>
        <v>53528.4892</v>
      </c>
      <c r="H146" s="9">
        <f t="shared" si="29"/>
        <v>3958</v>
      </c>
      <c r="I146" s="45" t="s">
        <v>525</v>
      </c>
      <c r="J146" s="46" t="s">
        <v>526</v>
      </c>
      <c r="K146" s="45">
        <v>3958</v>
      </c>
      <c r="L146" s="45" t="s">
        <v>499</v>
      </c>
      <c r="M146" s="46" t="s">
        <v>218</v>
      </c>
      <c r="N146" s="46" t="s">
        <v>74</v>
      </c>
      <c r="O146" s="47" t="s">
        <v>527</v>
      </c>
      <c r="P146" s="48" t="s">
        <v>528</v>
      </c>
    </row>
    <row r="147" spans="1:16" ht="12.75" customHeight="1" thickBot="1" x14ac:dyDescent="0.25">
      <c r="A147" s="9" t="str">
        <f t="shared" si="24"/>
        <v> AOEB 12 </v>
      </c>
      <c r="B147" s="3" t="str">
        <f t="shared" si="25"/>
        <v>I</v>
      </c>
      <c r="C147" s="9">
        <f t="shared" si="26"/>
        <v>53932.661999999997</v>
      </c>
      <c r="D147" s="12" t="str">
        <f t="shared" si="27"/>
        <v>vis</v>
      </c>
      <c r="E147" s="44">
        <f>VLOOKUP(C147,Active!C$21:E$970,3,FALSE)</f>
        <v>4141.9980448295055</v>
      </c>
      <c r="F147" s="3" t="s">
        <v>43</v>
      </c>
      <c r="G147" s="12" t="str">
        <f t="shared" si="28"/>
        <v>53932.6620</v>
      </c>
      <c r="H147" s="9">
        <f t="shared" si="29"/>
        <v>4142</v>
      </c>
      <c r="I147" s="45" t="s">
        <v>534</v>
      </c>
      <c r="J147" s="46" t="s">
        <v>535</v>
      </c>
      <c r="K147" s="45">
        <v>4142</v>
      </c>
      <c r="L147" s="45" t="s">
        <v>536</v>
      </c>
      <c r="M147" s="46" t="s">
        <v>488</v>
      </c>
      <c r="N147" s="46" t="s">
        <v>489</v>
      </c>
      <c r="O147" s="47" t="s">
        <v>524</v>
      </c>
      <c r="P147" s="47" t="s">
        <v>431</v>
      </c>
    </row>
    <row r="148" spans="1:16" ht="12.75" customHeight="1" thickBot="1" x14ac:dyDescent="0.25">
      <c r="A148" s="9" t="str">
        <f t="shared" si="24"/>
        <v>OEJV 0107 </v>
      </c>
      <c r="B148" s="3" t="str">
        <f t="shared" si="25"/>
        <v>I</v>
      </c>
      <c r="C148" s="9">
        <f t="shared" si="26"/>
        <v>54947.4879</v>
      </c>
      <c r="D148" s="12" t="str">
        <f t="shared" si="27"/>
        <v>vis</v>
      </c>
      <c r="E148" s="44" t="e">
        <f>VLOOKUP(C148,Active!C$21:E$970,3,FALSE)</f>
        <v>#N/A</v>
      </c>
      <c r="F148" s="3" t="s">
        <v>43</v>
      </c>
      <c r="G148" s="12" t="str">
        <f t="shared" si="28"/>
        <v>54947.4879</v>
      </c>
      <c r="H148" s="9">
        <f t="shared" si="29"/>
        <v>4604</v>
      </c>
      <c r="I148" s="45" t="s">
        <v>565</v>
      </c>
      <c r="J148" s="46" t="s">
        <v>566</v>
      </c>
      <c r="K148" s="45">
        <v>4604</v>
      </c>
      <c r="L148" s="45" t="s">
        <v>567</v>
      </c>
      <c r="M148" s="46" t="s">
        <v>488</v>
      </c>
      <c r="N148" s="46" t="s">
        <v>59</v>
      </c>
      <c r="O148" s="47" t="s">
        <v>559</v>
      </c>
      <c r="P148" s="48" t="s">
        <v>568</v>
      </c>
    </row>
    <row r="149" spans="1:16" ht="12.75" customHeight="1" thickBot="1" x14ac:dyDescent="0.25">
      <c r="A149" s="9" t="str">
        <f t="shared" si="24"/>
        <v>OEJV 0107 </v>
      </c>
      <c r="B149" s="3" t="str">
        <f t="shared" si="25"/>
        <v>I</v>
      </c>
      <c r="C149" s="9">
        <f t="shared" si="26"/>
        <v>54947.4899</v>
      </c>
      <c r="D149" s="12" t="str">
        <f t="shared" si="27"/>
        <v>vis</v>
      </c>
      <c r="E149" s="44" t="e">
        <f>VLOOKUP(C149,Active!C$21:E$970,3,FALSE)</f>
        <v>#N/A</v>
      </c>
      <c r="F149" s="3" t="s">
        <v>43</v>
      </c>
      <c r="G149" s="12" t="str">
        <f t="shared" si="28"/>
        <v>54947.4899</v>
      </c>
      <c r="H149" s="9">
        <f t="shared" si="29"/>
        <v>4604</v>
      </c>
      <c r="I149" s="45" t="s">
        <v>569</v>
      </c>
      <c r="J149" s="46" t="s">
        <v>570</v>
      </c>
      <c r="K149" s="45">
        <v>4604</v>
      </c>
      <c r="L149" s="45" t="s">
        <v>571</v>
      </c>
      <c r="M149" s="46" t="s">
        <v>488</v>
      </c>
      <c r="N149" s="46" t="s">
        <v>43</v>
      </c>
      <c r="O149" s="47" t="s">
        <v>559</v>
      </c>
      <c r="P149" s="48" t="s">
        <v>568</v>
      </c>
    </row>
    <row r="150" spans="1:16" ht="12.75" customHeight="1" thickBot="1" x14ac:dyDescent="0.25">
      <c r="A150" s="9" t="str">
        <f t="shared" si="24"/>
        <v>OEJV 0107 </v>
      </c>
      <c r="B150" s="3" t="str">
        <f t="shared" si="25"/>
        <v>I</v>
      </c>
      <c r="C150" s="9">
        <f t="shared" si="26"/>
        <v>54947.490299999998</v>
      </c>
      <c r="D150" s="12" t="str">
        <f t="shared" si="27"/>
        <v>vis</v>
      </c>
      <c r="E150" s="44" t="e">
        <f>VLOOKUP(C150,Active!C$21:E$970,3,FALSE)</f>
        <v>#N/A</v>
      </c>
      <c r="F150" s="3" t="s">
        <v>43</v>
      </c>
      <c r="G150" s="12" t="str">
        <f t="shared" si="28"/>
        <v>54947.4903</v>
      </c>
      <c r="H150" s="9">
        <f t="shared" si="29"/>
        <v>4604</v>
      </c>
      <c r="I150" s="45" t="s">
        <v>572</v>
      </c>
      <c r="J150" s="46" t="s">
        <v>573</v>
      </c>
      <c r="K150" s="45">
        <v>4604</v>
      </c>
      <c r="L150" s="45" t="s">
        <v>499</v>
      </c>
      <c r="M150" s="46" t="s">
        <v>488</v>
      </c>
      <c r="N150" s="46" t="s">
        <v>540</v>
      </c>
      <c r="O150" s="47" t="s">
        <v>559</v>
      </c>
      <c r="P150" s="48" t="s">
        <v>568</v>
      </c>
    </row>
    <row r="151" spans="1:16" x14ac:dyDescent="0.2">
      <c r="B151" s="3"/>
      <c r="F151" s="3"/>
    </row>
    <row r="152" spans="1:16" x14ac:dyDescent="0.2">
      <c r="B152" s="3"/>
      <c r="F152" s="3"/>
    </row>
    <row r="153" spans="1:16" x14ac:dyDescent="0.2">
      <c r="B153" s="3"/>
      <c r="F153" s="3"/>
    </row>
    <row r="154" spans="1:16" x14ac:dyDescent="0.2">
      <c r="B154" s="3"/>
      <c r="F154" s="3"/>
    </row>
    <row r="155" spans="1:16" x14ac:dyDescent="0.2">
      <c r="B155" s="3"/>
      <c r="F155" s="3"/>
    </row>
    <row r="156" spans="1:16" x14ac:dyDescent="0.2">
      <c r="B156" s="3"/>
      <c r="F156" s="3"/>
    </row>
    <row r="157" spans="1:16" x14ac:dyDescent="0.2">
      <c r="B157" s="3"/>
      <c r="F157" s="3"/>
    </row>
    <row r="158" spans="1:16" x14ac:dyDescent="0.2">
      <c r="B158" s="3"/>
      <c r="F158" s="3"/>
    </row>
    <row r="159" spans="1:16" x14ac:dyDescent="0.2">
      <c r="B159" s="3"/>
      <c r="F159" s="3"/>
    </row>
    <row r="160" spans="1:1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</sheetData>
  <phoneticPr fontId="7" type="noConversion"/>
  <hyperlinks>
    <hyperlink ref="P12" r:id="rId1" display="http://www.konkoly.hu/cgi-bin/IBVS?456"/>
    <hyperlink ref="P13" r:id="rId2" display="http://www.konkoly.hu/cgi-bin/IBVS?951"/>
    <hyperlink ref="P14" r:id="rId3" display="http://www.konkoly.hu/cgi-bin/IBVS?456"/>
    <hyperlink ref="P16" r:id="rId4" display="http://www.konkoly.hu/cgi-bin/IBVS?530"/>
    <hyperlink ref="P92" r:id="rId5" display="http://www.konkoly.hu/cgi-bin/IBVS?937"/>
    <hyperlink ref="P17" r:id="rId6" display="http://www.konkoly.hu/cgi-bin/IBVS?1053"/>
    <hyperlink ref="P117" r:id="rId7" display="http://www.bav-astro.de/sfs/BAVM_link.php?BAVMnr=38"/>
    <hyperlink ref="P132" r:id="rId8" display="http://www.konkoly.hu/cgi-bin/IBVS?3408"/>
    <hyperlink ref="P134" r:id="rId9" display="http://www.konkoly.hu/cgi-bin/IBVS?3408"/>
    <hyperlink ref="P28" r:id="rId10" display="http://www.konkoly.hu/cgi-bin/IBVS?4380"/>
    <hyperlink ref="P142" r:id="rId11" display="http://www.bav-astro.de/sfs/BAVM_link.php?BAVMnr=157"/>
    <hyperlink ref="P143" r:id="rId12" display="http://www.bav-astro.de/sfs/BAVM_link.php?BAVMnr=157"/>
    <hyperlink ref="P29" r:id="rId13" display="http://www.konkoly.hu/cgi-bin/IBVS?5595"/>
    <hyperlink ref="P144" r:id="rId14" display="http://www.bav-astro.de/sfs/BAVM_link.php?BAVMnr=171"/>
    <hyperlink ref="P30" r:id="rId15" display="http://www.konkoly.hu/cgi-bin/IBVS?5595"/>
    <hyperlink ref="P146" r:id="rId16" display="http://www.konkoly.hu/cgi-bin/IBVS?5754"/>
    <hyperlink ref="P31" r:id="rId17" display="http://www.konkoly.hu/cgi-bin/IBVS?5745"/>
    <hyperlink ref="P32" r:id="rId18" display="http://var.astro.cz/oejv/issues/oejv0074.pdf"/>
    <hyperlink ref="P33" r:id="rId19" display="http://var.astro.cz/oejv/issues/oejv0074.pdf"/>
    <hyperlink ref="P34" r:id="rId20" display="http://www.konkoly.hu/cgi-bin/IBVS?5801"/>
    <hyperlink ref="P35" r:id="rId21" display="http://www.konkoly.hu/cgi-bin/IBVS?5801"/>
    <hyperlink ref="P36" r:id="rId22" display="http://var.astro.cz/oejv/issues/oejv0074.pdf"/>
    <hyperlink ref="P37" r:id="rId23" display="http://www.konkoly.hu/cgi-bin/IBVS?6007"/>
    <hyperlink ref="P148" r:id="rId24" display="http://var.astro.cz/oejv/issues/oejv0107.pdf"/>
    <hyperlink ref="P149" r:id="rId25" display="http://var.astro.cz/oejv/issues/oejv0107.pdf"/>
    <hyperlink ref="P150" r:id="rId26" display="http://var.astro.cz/oejv/issues/oejv0107.pdf"/>
    <hyperlink ref="P39" r:id="rId27" display="http://www.bav-astro.de/sfs/BAVM_link.php?BAVMnr=232"/>
    <hyperlink ref="P40" r:id="rId28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2024-02-28T03:24:56Z</dcterms:modified>
</cp:coreProperties>
</file>