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E66315-D15E-4A68-BC64-D575DB7CA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3" i="1" l="1"/>
  <c r="F223" i="1" s="1"/>
  <c r="G223" i="1" s="1"/>
  <c r="K223" i="1" s="1"/>
  <c r="Q223" i="1"/>
  <c r="E224" i="1"/>
  <c r="F224" i="1"/>
  <c r="G224" i="1" s="1"/>
  <c r="K224" i="1" s="1"/>
  <c r="Q224" i="1"/>
  <c r="F14" i="1"/>
  <c r="E222" i="1"/>
  <c r="F222" i="1" s="1"/>
  <c r="G222" i="1" s="1"/>
  <c r="K222" i="1" s="1"/>
  <c r="Q222" i="1"/>
  <c r="Q220" i="1"/>
  <c r="Q221" i="1"/>
  <c r="Q218" i="1"/>
  <c r="Q219" i="1"/>
  <c r="C7" i="1"/>
  <c r="E218" i="1" s="1"/>
  <c r="F218" i="1" s="1"/>
  <c r="C8" i="1"/>
  <c r="C9" i="1"/>
  <c r="D9" i="1"/>
  <c r="C17" i="1"/>
  <c r="E21" i="1"/>
  <c r="F21" i="1" s="1"/>
  <c r="G21" i="1" s="1"/>
  <c r="H21" i="1" s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G30" i="1" s="1"/>
  <c r="H30" i="1" s="1"/>
  <c r="Q30" i="1"/>
  <c r="Q31" i="1"/>
  <c r="Q32" i="1"/>
  <c r="E33" i="1"/>
  <c r="F33" i="1" s="1"/>
  <c r="G33" i="1" s="1"/>
  <c r="H33" i="1" s="1"/>
  <c r="Q33" i="1"/>
  <c r="Q34" i="1"/>
  <c r="Q35" i="1"/>
  <c r="E36" i="1"/>
  <c r="F36" i="1" s="1"/>
  <c r="G36" i="1" s="1"/>
  <c r="H36" i="1" s="1"/>
  <c r="Q36" i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Q41" i="1"/>
  <c r="E42" i="1"/>
  <c r="F42" i="1" s="1"/>
  <c r="G42" i="1" s="1"/>
  <c r="H42" i="1" s="1"/>
  <c r="Q42" i="1"/>
  <c r="Q43" i="1"/>
  <c r="Q44" i="1"/>
  <c r="Q45" i="1"/>
  <c r="E46" i="1"/>
  <c r="F46" i="1" s="1"/>
  <c r="G46" i="1" s="1"/>
  <c r="H46" i="1" s="1"/>
  <c r="Q46" i="1"/>
  <c r="Q47" i="1"/>
  <c r="Q48" i="1"/>
  <c r="Q49" i="1"/>
  <c r="E50" i="1"/>
  <c r="F50" i="1" s="1"/>
  <c r="G50" i="1" s="1"/>
  <c r="H50" i="1" s="1"/>
  <c r="Q50" i="1"/>
  <c r="Q51" i="1"/>
  <c r="Q52" i="1"/>
  <c r="Q53" i="1"/>
  <c r="E54" i="1"/>
  <c r="F54" i="1" s="1"/>
  <c r="G54" i="1" s="1"/>
  <c r="H54" i="1" s="1"/>
  <c r="Q54" i="1"/>
  <c r="Q55" i="1"/>
  <c r="Q56" i="1"/>
  <c r="E57" i="1"/>
  <c r="F57" i="1"/>
  <c r="G57" i="1" s="1"/>
  <c r="H57" i="1" s="1"/>
  <c r="Q57" i="1"/>
  <c r="Q58" i="1"/>
  <c r="Q59" i="1"/>
  <c r="E60" i="1"/>
  <c r="F60" i="1" s="1"/>
  <c r="G60" i="1" s="1"/>
  <c r="I60" i="1" s="1"/>
  <c r="Q60" i="1"/>
  <c r="E61" i="1"/>
  <c r="E13" i="2" s="1"/>
  <c r="Q61" i="1"/>
  <c r="Q62" i="1"/>
  <c r="E63" i="1"/>
  <c r="F63" i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/>
  <c r="G66" i="1"/>
  <c r="K66" i="1" s="1"/>
  <c r="Q66" i="1"/>
  <c r="E67" i="1"/>
  <c r="F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E22" i="2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E28" i="2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E35" i="2" s="1"/>
  <c r="Q87" i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E43" i="2" s="1"/>
  <c r="Q95" i="1"/>
  <c r="E96" i="1"/>
  <c r="E44" i="2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E51" i="2" s="1"/>
  <c r="Q103" i="1"/>
  <c r="E104" i="1"/>
  <c r="E52" i="2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E63" i="2" s="1"/>
  <c r="F115" i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Q119" i="1"/>
  <c r="E120" i="1"/>
  <c r="F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/>
  <c r="G153" i="1" s="1"/>
  <c r="I153" i="1" s="1"/>
  <c r="Q153" i="1"/>
  <c r="E154" i="1"/>
  <c r="F154" i="1" s="1"/>
  <c r="G154" i="1" s="1"/>
  <c r="I154" i="1" s="1"/>
  <c r="Q154" i="1"/>
  <c r="E155" i="1"/>
  <c r="E10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J161" i="1" s="1"/>
  <c r="Q161" i="1"/>
  <c r="E162" i="1"/>
  <c r="F162" i="1" s="1"/>
  <c r="G162" i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 s="1"/>
  <c r="I175" i="1" s="1"/>
  <c r="Q175" i="1"/>
  <c r="E176" i="1"/>
  <c r="F176" i="1" s="1"/>
  <c r="Q176" i="1"/>
  <c r="E177" i="1"/>
  <c r="F177" i="1"/>
  <c r="G177" i="1" s="1"/>
  <c r="J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Q185" i="1"/>
  <c r="E186" i="1"/>
  <c r="F186" i="1" s="1"/>
  <c r="G186" i="1" s="1"/>
  <c r="J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U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J195" i="1" s="1"/>
  <c r="Q195" i="1"/>
  <c r="E196" i="1"/>
  <c r="F196" i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E135" i="2" s="1"/>
  <c r="F199" i="1"/>
  <c r="G199" i="1" s="1"/>
  <c r="K199" i="1" s="1"/>
  <c r="Q199" i="1"/>
  <c r="E200" i="1"/>
  <c r="F200" i="1" s="1"/>
  <c r="G200" i="1" s="1"/>
  <c r="J200" i="1" s="1"/>
  <c r="Q200" i="1"/>
  <c r="E201" i="1"/>
  <c r="F201" i="1" s="1"/>
  <c r="G201" i="1" s="1"/>
  <c r="J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12" i="1"/>
  <c r="F212" i="1" s="1"/>
  <c r="G212" i="1" s="1"/>
  <c r="K212" i="1" s="1"/>
  <c r="Q212" i="1"/>
  <c r="E208" i="1"/>
  <c r="F208" i="1" s="1"/>
  <c r="G208" i="1" s="1"/>
  <c r="K208" i="1" s="1"/>
  <c r="Q208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6" i="1"/>
  <c r="F216" i="1" s="1"/>
  <c r="G216" i="1" s="1"/>
  <c r="K216" i="1" s="1"/>
  <c r="Q216" i="1"/>
  <c r="E217" i="1"/>
  <c r="F217" i="1" s="1"/>
  <c r="G217" i="1" s="1"/>
  <c r="K217" i="1" s="1"/>
  <c r="Q217" i="1"/>
  <c r="A11" i="2"/>
  <c r="D11" i="2"/>
  <c r="G11" i="2"/>
  <c r="C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E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E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B29" i="2"/>
  <c r="C29" i="2"/>
  <c r="E29" i="2"/>
  <c r="D29" i="2"/>
  <c r="G29" i="2"/>
  <c r="H29" i="2"/>
  <c r="A30" i="2"/>
  <c r="B30" i="2"/>
  <c r="D30" i="2"/>
  <c r="G30" i="2"/>
  <c r="C30" i="2"/>
  <c r="E30" i="2"/>
  <c r="H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D35" i="2"/>
  <c r="G35" i="2"/>
  <c r="H35" i="2"/>
  <c r="A36" i="2"/>
  <c r="B36" i="2"/>
  <c r="C36" i="2"/>
  <c r="D36" i="2"/>
  <c r="G36" i="2"/>
  <c r="H36" i="2"/>
  <c r="A37" i="2"/>
  <c r="B37" i="2"/>
  <c r="C37" i="2"/>
  <c r="E37" i="2"/>
  <c r="D37" i="2"/>
  <c r="G37" i="2"/>
  <c r="H37" i="2"/>
  <c r="A38" i="2"/>
  <c r="B38" i="2"/>
  <c r="D38" i="2"/>
  <c r="G38" i="2"/>
  <c r="C38" i="2"/>
  <c r="H38" i="2"/>
  <c r="A39" i="2"/>
  <c r="F39" i="2"/>
  <c r="D39" i="2"/>
  <c r="G39" i="2"/>
  <c r="C39" i="2"/>
  <c r="E39" i="2"/>
  <c r="H39" i="2"/>
  <c r="B39" i="2"/>
  <c r="A40" i="2"/>
  <c r="F40" i="2"/>
  <c r="D40" i="2"/>
  <c r="G40" i="2"/>
  <c r="C40" i="2"/>
  <c r="H40" i="2"/>
  <c r="B40" i="2"/>
  <c r="A41" i="2"/>
  <c r="F41" i="2"/>
  <c r="D41" i="2"/>
  <c r="G41" i="2"/>
  <c r="C41" i="2"/>
  <c r="H41" i="2"/>
  <c r="B41" i="2"/>
  <c r="A42" i="2"/>
  <c r="F42" i="2"/>
  <c r="D42" i="2"/>
  <c r="G42" i="2"/>
  <c r="C42" i="2"/>
  <c r="H42" i="2"/>
  <c r="B42" i="2"/>
  <c r="A43" i="2"/>
  <c r="F43" i="2"/>
  <c r="D43" i="2"/>
  <c r="G43" i="2"/>
  <c r="C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E47" i="2"/>
  <c r="H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E71" i="2"/>
  <c r="H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D84" i="2"/>
  <c r="G84" i="2"/>
  <c r="C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H86" i="2"/>
  <c r="B86" i="2"/>
  <c r="A87" i="2"/>
  <c r="B87" i="2"/>
  <c r="D87" i="2"/>
  <c r="G87" i="2"/>
  <c r="C87" i="2"/>
  <c r="H87" i="2"/>
  <c r="A88" i="2"/>
  <c r="B88" i="2"/>
  <c r="C88" i="2"/>
  <c r="E88" i="2"/>
  <c r="D88" i="2"/>
  <c r="G88" i="2"/>
  <c r="H88" i="2"/>
  <c r="A89" i="2"/>
  <c r="B89" i="2"/>
  <c r="C89" i="2"/>
  <c r="D89" i="2"/>
  <c r="G89" i="2"/>
  <c r="H89" i="2"/>
  <c r="A90" i="2"/>
  <c r="B90" i="2"/>
  <c r="C90" i="2"/>
  <c r="E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E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E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E104" i="2"/>
  <c r="D104" i="2"/>
  <c r="G104" i="2"/>
  <c r="H104" i="2"/>
  <c r="A105" i="2"/>
  <c r="B105" i="2"/>
  <c r="C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G107" i="2"/>
  <c r="C107" i="2"/>
  <c r="E107" i="2"/>
  <c r="H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D112" i="2"/>
  <c r="G112" i="2"/>
  <c r="H112" i="2"/>
  <c r="A113" i="2"/>
  <c r="B113" i="2"/>
  <c r="C113" i="2"/>
  <c r="E113" i="2"/>
  <c r="D113" i="2"/>
  <c r="G113" i="2"/>
  <c r="H113" i="2"/>
  <c r="A114" i="2"/>
  <c r="B114" i="2"/>
  <c r="C114" i="2"/>
  <c r="E114" i="2"/>
  <c r="D114" i="2"/>
  <c r="G114" i="2"/>
  <c r="H114" i="2"/>
  <c r="A115" i="2"/>
  <c r="B115" i="2"/>
  <c r="D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E130" i="2"/>
  <c r="D130" i="2"/>
  <c r="G130" i="2"/>
  <c r="H130" i="2"/>
  <c r="A131" i="2"/>
  <c r="B131" i="2"/>
  <c r="D131" i="2"/>
  <c r="G131" i="2"/>
  <c r="C131" i="2"/>
  <c r="E131" i="2"/>
  <c r="H131" i="2"/>
  <c r="A132" i="2"/>
  <c r="D132" i="2"/>
  <c r="G132" i="2"/>
  <c r="C132" i="2"/>
  <c r="E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B137" i="2"/>
  <c r="C137" i="2"/>
  <c r="E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G139" i="2"/>
  <c r="C139" i="2"/>
  <c r="E139" i="2"/>
  <c r="H139" i="2"/>
  <c r="A140" i="2"/>
  <c r="D140" i="2"/>
  <c r="G140" i="2"/>
  <c r="C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B146" i="2"/>
  <c r="C146" i="2"/>
  <c r="D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H151" i="2"/>
  <c r="A152" i="2"/>
  <c r="B152" i="2"/>
  <c r="C152" i="2"/>
  <c r="D152" i="2"/>
  <c r="G152" i="2"/>
  <c r="H152" i="2"/>
  <c r="A153" i="2"/>
  <c r="B153" i="2"/>
  <c r="C153" i="2"/>
  <c r="D153" i="2"/>
  <c r="G153" i="2"/>
  <c r="H153" i="2"/>
  <c r="A154" i="2"/>
  <c r="B154" i="2"/>
  <c r="C154" i="2"/>
  <c r="D154" i="2"/>
  <c r="G154" i="2"/>
  <c r="H154" i="2"/>
  <c r="A155" i="2"/>
  <c r="B155" i="2"/>
  <c r="D155" i="2"/>
  <c r="G155" i="2"/>
  <c r="C155" i="2"/>
  <c r="E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H166" i="2"/>
  <c r="B166" i="2"/>
  <c r="A167" i="2"/>
  <c r="B167" i="2"/>
  <c r="D167" i="2"/>
  <c r="G167" i="2"/>
  <c r="C167" i="2"/>
  <c r="H167" i="2"/>
  <c r="A168" i="2"/>
  <c r="B168" i="2"/>
  <c r="C168" i="2"/>
  <c r="D168" i="2"/>
  <c r="G168" i="2"/>
  <c r="H168" i="2"/>
  <c r="A169" i="2"/>
  <c r="B169" i="2"/>
  <c r="C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D171" i="2"/>
  <c r="G171" i="2"/>
  <c r="C171" i="2"/>
  <c r="H171" i="2"/>
  <c r="A172" i="2"/>
  <c r="D172" i="2"/>
  <c r="G172" i="2"/>
  <c r="C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G178" i="2"/>
  <c r="H178" i="2"/>
  <c r="A179" i="2"/>
  <c r="B179" i="2"/>
  <c r="D179" i="2"/>
  <c r="G179" i="2"/>
  <c r="C179" i="2"/>
  <c r="H179" i="2"/>
  <c r="A180" i="2"/>
  <c r="D180" i="2"/>
  <c r="G180" i="2"/>
  <c r="C180" i="2"/>
  <c r="E180" i="2"/>
  <c r="H180" i="2"/>
  <c r="B180" i="2"/>
  <c r="F15" i="1" l="1"/>
  <c r="E80" i="2"/>
  <c r="E50" i="2"/>
  <c r="E31" i="2"/>
  <c r="F155" i="1"/>
  <c r="G155" i="1" s="1"/>
  <c r="I155" i="1" s="1"/>
  <c r="F87" i="1"/>
  <c r="G87" i="1" s="1"/>
  <c r="I87" i="1" s="1"/>
  <c r="F61" i="1"/>
  <c r="G61" i="1" s="1"/>
  <c r="I61" i="1" s="1"/>
  <c r="E58" i="1"/>
  <c r="E55" i="1"/>
  <c r="E51" i="1"/>
  <c r="E47" i="1"/>
  <c r="F47" i="1" s="1"/>
  <c r="G47" i="1" s="1"/>
  <c r="H47" i="1" s="1"/>
  <c r="E43" i="1"/>
  <c r="E37" i="1"/>
  <c r="E34" i="1"/>
  <c r="E31" i="1"/>
  <c r="E28" i="1"/>
  <c r="E25" i="1"/>
  <c r="F25" i="1" s="1"/>
  <c r="G25" i="1" s="1"/>
  <c r="H25" i="1" s="1"/>
  <c r="E124" i="2"/>
  <c r="E76" i="2"/>
  <c r="E57" i="2"/>
  <c r="E219" i="1"/>
  <c r="F219" i="1" s="1"/>
  <c r="G219" i="1" s="1"/>
  <c r="K219" i="1" s="1"/>
  <c r="E42" i="2"/>
  <c r="E133" i="2"/>
  <c r="E16" i="2"/>
  <c r="E53" i="1"/>
  <c r="F53" i="1" s="1"/>
  <c r="G53" i="1" s="1"/>
  <c r="H53" i="1" s="1"/>
  <c r="E49" i="1"/>
  <c r="E45" i="1"/>
  <c r="E35" i="1"/>
  <c r="E127" i="2"/>
  <c r="E120" i="2"/>
  <c r="E59" i="1"/>
  <c r="E56" i="1"/>
  <c r="E41" i="1"/>
  <c r="E32" i="1"/>
  <c r="E23" i="1"/>
  <c r="E221" i="1"/>
  <c r="F221" i="1" s="1"/>
  <c r="G221" i="1" s="1"/>
  <c r="K221" i="1" s="1"/>
  <c r="E115" i="2"/>
  <c r="F103" i="1"/>
  <c r="G103" i="1" s="1"/>
  <c r="I103" i="1" s="1"/>
  <c r="E92" i="1"/>
  <c r="E88" i="1"/>
  <c r="E36" i="2" s="1"/>
  <c r="E68" i="1"/>
  <c r="E62" i="1"/>
  <c r="E14" i="2" s="1"/>
  <c r="E52" i="1"/>
  <c r="E48" i="1"/>
  <c r="E44" i="1"/>
  <c r="F44" i="1" s="1"/>
  <c r="G44" i="1" s="1"/>
  <c r="H44" i="1" s="1"/>
  <c r="E29" i="1"/>
  <c r="E26" i="1"/>
  <c r="E220" i="1"/>
  <c r="F220" i="1" s="1"/>
  <c r="G220" i="1" s="1"/>
  <c r="K220" i="1" s="1"/>
  <c r="E73" i="2"/>
  <c r="E152" i="2"/>
  <c r="E144" i="2"/>
  <c r="E136" i="2"/>
  <c r="E112" i="2"/>
  <c r="E89" i="2"/>
  <c r="E74" i="2"/>
  <c r="E66" i="2"/>
  <c r="E19" i="2"/>
  <c r="E179" i="2"/>
  <c r="E121" i="2"/>
  <c r="E105" i="2"/>
  <c r="E97" i="2"/>
  <c r="E84" i="2"/>
  <c r="E46" i="2"/>
  <c r="E163" i="2"/>
  <c r="E147" i="2"/>
  <c r="E178" i="2"/>
  <c r="E154" i="2"/>
  <c r="E138" i="2"/>
  <c r="E122" i="2"/>
  <c r="E98" i="2"/>
  <c r="E77" i="2"/>
  <c r="E61" i="2"/>
  <c r="E54" i="2"/>
  <c r="F95" i="1"/>
  <c r="G95" i="1" s="1"/>
  <c r="I95" i="1" s="1"/>
  <c r="E108" i="2"/>
  <c r="E125" i="2"/>
  <c r="E109" i="2"/>
  <c r="E87" i="2"/>
  <c r="E48" i="2"/>
  <c r="E38" i="2"/>
  <c r="E166" i="2"/>
  <c r="E111" i="2"/>
  <c r="E102" i="2"/>
  <c r="E49" i="2"/>
  <c r="E41" i="2"/>
  <c r="E24" i="2"/>
  <c r="E60" i="2"/>
  <c r="F112" i="1"/>
  <c r="G112" i="1" s="1"/>
  <c r="I112" i="1" s="1"/>
  <c r="E94" i="2"/>
  <c r="E86" i="2"/>
  <c r="F104" i="1"/>
  <c r="G104" i="1" s="1"/>
  <c r="I104" i="1" s="1"/>
  <c r="F96" i="1"/>
  <c r="G96" i="1" s="1"/>
  <c r="I96" i="1" s="1"/>
  <c r="F80" i="1"/>
  <c r="G80" i="1" s="1"/>
  <c r="I80" i="1" s="1"/>
  <c r="F72" i="1"/>
  <c r="G72" i="1" s="1"/>
  <c r="I72" i="1" s="1"/>
  <c r="F62" i="1"/>
  <c r="G62" i="1" s="1"/>
  <c r="I62" i="1" s="1"/>
  <c r="G218" i="1"/>
  <c r="C11" i="1"/>
  <c r="C12" i="1"/>
  <c r="O224" i="1" l="1"/>
  <c r="O223" i="1"/>
  <c r="O222" i="1"/>
  <c r="F92" i="1"/>
  <c r="G92" i="1" s="1"/>
  <c r="I92" i="1" s="1"/>
  <c r="E40" i="2"/>
  <c r="F59" i="1"/>
  <c r="G59" i="1" s="1"/>
  <c r="I59" i="1" s="1"/>
  <c r="E11" i="2"/>
  <c r="F55" i="1"/>
  <c r="G55" i="1" s="1"/>
  <c r="H55" i="1" s="1"/>
  <c r="E171" i="2"/>
  <c r="E142" i="2"/>
  <c r="E169" i="2"/>
  <c r="F28" i="1"/>
  <c r="G28" i="1" s="1"/>
  <c r="H28" i="1" s="1"/>
  <c r="E145" i="2"/>
  <c r="F58" i="1"/>
  <c r="G58" i="1" s="1"/>
  <c r="H58" i="1" s="1"/>
  <c r="E174" i="2"/>
  <c r="F31" i="1"/>
  <c r="G31" i="1" s="1"/>
  <c r="H31" i="1" s="1"/>
  <c r="E148" i="2"/>
  <c r="E160" i="2"/>
  <c r="F48" i="1"/>
  <c r="G48" i="1" s="1"/>
  <c r="H48" i="1" s="1"/>
  <c r="E164" i="2"/>
  <c r="F34" i="1"/>
  <c r="G34" i="1" s="1"/>
  <c r="H34" i="1" s="1"/>
  <c r="E150" i="2"/>
  <c r="F52" i="1"/>
  <c r="G52" i="1" s="1"/>
  <c r="H52" i="1" s="1"/>
  <c r="E168" i="2"/>
  <c r="E140" i="2"/>
  <c r="F23" i="1"/>
  <c r="G23" i="1" s="1"/>
  <c r="H23" i="1" s="1"/>
  <c r="F37" i="1"/>
  <c r="G37" i="1" s="1"/>
  <c r="H37" i="1" s="1"/>
  <c r="E153" i="2"/>
  <c r="F88" i="1"/>
  <c r="G88" i="1" s="1"/>
  <c r="I88" i="1" s="1"/>
  <c r="F32" i="1"/>
  <c r="G32" i="1" s="1"/>
  <c r="H32" i="1" s="1"/>
  <c r="E149" i="2"/>
  <c r="F35" i="1"/>
  <c r="G35" i="1" s="1"/>
  <c r="H35" i="1" s="1"/>
  <c r="E151" i="2"/>
  <c r="F43" i="1"/>
  <c r="G43" i="1" s="1"/>
  <c r="H43" i="1" s="1"/>
  <c r="E159" i="2"/>
  <c r="F26" i="1"/>
  <c r="G26" i="1" s="1"/>
  <c r="H26" i="1" s="1"/>
  <c r="E143" i="2"/>
  <c r="E18" i="2"/>
  <c r="F68" i="1"/>
  <c r="G68" i="1" s="1"/>
  <c r="I68" i="1" s="1"/>
  <c r="F41" i="1"/>
  <c r="G41" i="1" s="1"/>
  <c r="H41" i="1" s="1"/>
  <c r="E157" i="2"/>
  <c r="F45" i="1"/>
  <c r="G45" i="1" s="1"/>
  <c r="H45" i="1" s="1"/>
  <c r="E161" i="2"/>
  <c r="E146" i="2"/>
  <c r="F29" i="1"/>
  <c r="G29" i="1" s="1"/>
  <c r="H29" i="1" s="1"/>
  <c r="F56" i="1"/>
  <c r="G56" i="1" s="1"/>
  <c r="H56" i="1" s="1"/>
  <c r="E172" i="2"/>
  <c r="F49" i="1"/>
  <c r="G49" i="1" s="1"/>
  <c r="H49" i="1" s="1"/>
  <c r="E165" i="2"/>
  <c r="F51" i="1"/>
  <c r="G51" i="1" s="1"/>
  <c r="H51" i="1" s="1"/>
  <c r="E167" i="2"/>
  <c r="O221" i="1"/>
  <c r="O220" i="1"/>
  <c r="C16" i="1"/>
  <c r="D18" i="1" s="1"/>
  <c r="O217" i="1"/>
  <c r="O196" i="1"/>
  <c r="O200" i="1"/>
  <c r="O191" i="1"/>
  <c r="O192" i="1"/>
  <c r="O209" i="1"/>
  <c r="O186" i="1"/>
  <c r="O194" i="1"/>
  <c r="O199" i="1"/>
  <c r="O76" i="1"/>
  <c r="O206" i="1"/>
  <c r="O211" i="1"/>
  <c r="O208" i="1"/>
  <c r="O214" i="1"/>
  <c r="O207" i="1"/>
  <c r="O187" i="1"/>
  <c r="O193" i="1"/>
  <c r="O219" i="1"/>
  <c r="O204" i="1"/>
  <c r="O198" i="1"/>
  <c r="O188" i="1"/>
  <c r="O74" i="1"/>
  <c r="O195" i="1"/>
  <c r="O185" i="1"/>
  <c r="O212" i="1"/>
  <c r="O190" i="1"/>
  <c r="O215" i="1"/>
  <c r="O197" i="1"/>
  <c r="O189" i="1"/>
  <c r="O203" i="1"/>
  <c r="O205" i="1"/>
  <c r="O210" i="1"/>
  <c r="O218" i="1"/>
  <c r="O202" i="1"/>
  <c r="O216" i="1"/>
  <c r="O213" i="1"/>
  <c r="O201" i="1"/>
  <c r="K218" i="1"/>
  <c r="C15" i="1" l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<sst xmlns="http://schemas.openxmlformats.org/spreadsheetml/2006/main" count="1872" uniqueCount="698">
  <si>
    <t>V0501 Oph / GSC 01022-00723</t>
  </si>
  <si>
    <t>System Type:</t>
  </si>
  <si>
    <t>EA/SD:</t>
  </si>
  <si>
    <t>Eccentric orbit?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</si>
  <si>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</si>
  <si>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</si>
  <si>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</si>
  <si>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</si>
  <si>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</si>
  <si>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</si>
  <si>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</si>
  <si>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</si>
  <si>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</si>
  <si>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</si>
  <si>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</si>
  <si>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</si>
  <si>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</si>
  <si>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</si>
  <si>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</si>
  <si>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</si>
  <si>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</si>
  <si>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</si>
  <si>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</si>
  <si>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</si>
  <si>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</si>
  <si>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</si>
  <si>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</si>
  <si>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</si>
  <si>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</si>
  <si>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</si>
  <si>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</si>
  <si>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</si>
  <si>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</si>
  <si>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</si>
  <si>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</si>
  <si>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</si>
  <si>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</si>
  <si>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</si>
  <si>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</si>
  <si>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</si>
  <si>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</si>
  <si>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</t>
  </si>
  <si>
    <t> PZ 5.177 </t>
  </si>
  <si>
    <t>I</t>
  </si>
  <si>
    <t>II</t>
  </si>
  <si>
    <t> CTAD 22.4 </t>
  </si>
  <si>
    <t> AC 27.2 </t>
  </si>
  <si>
    <t> IODE 4.2.225 </t>
  </si>
  <si>
    <t>GCVS 4</t>
  </si>
  <si>
    <t> AAC 5.8 </t>
  </si>
  <si>
    <t> AAC 5.11 </t>
  </si>
  <si>
    <t> AJ 66.35 </t>
  </si>
  <si>
    <t> AAC 5.194 </t>
  </si>
  <si>
    <t> AA 6.142 </t>
  </si>
  <si>
    <t> AA 7.189 </t>
  </si>
  <si>
    <t> MVS 2.125 </t>
  </si>
  <si>
    <t> AA 8.191 </t>
  </si>
  <si>
    <t> AA 9.49 </t>
  </si>
  <si>
    <t> EBC 1-32 </t>
  </si>
  <si>
    <t> AA 22.299 </t>
  </si>
  <si>
    <t>BBSAG Bull...18</t>
  </si>
  <si>
    <t>Locher K</t>
  </si>
  <si>
    <t>B</t>
  </si>
  <si>
    <t>BBSAG Bull...19</t>
  </si>
  <si>
    <t>BBSAG Bull...20</t>
  </si>
  <si>
    <t>BBSAG Bull...23</t>
  </si>
  <si>
    <t> ORI 119 </t>
  </si>
  <si>
    <t>BBSAG Bull...24</t>
  </si>
  <si>
    <t>BBSAG Bull...26</t>
  </si>
  <si>
    <t>BRNO 16</t>
  </si>
  <si>
    <t>v</t>
  </si>
  <si>
    <t>K</t>
  </si>
  <si>
    <t>BBSAG Bull...32</t>
  </si>
  <si>
    <t>Peter H</t>
  </si>
  <si>
    <t>ORION 127</t>
  </si>
  <si>
    <t>BBSAG Bull...33</t>
  </si>
  <si>
    <t>ORION 128</t>
  </si>
  <si>
    <t>BBSAG Bull.16</t>
  </si>
  <si>
    <t>BBSAG Bull.17</t>
  </si>
  <si>
    <t>BBSAG Bull.22</t>
  </si>
  <si>
    <t>BBSAG Bull.23</t>
  </si>
  <si>
    <t>BRNO 20</t>
  </si>
  <si>
    <t>Diethelm R</t>
  </si>
  <si>
    <t>BBSAG Bull.24</t>
  </si>
  <si>
    <t>BBSAG Bull.27</t>
  </si>
  <si>
    <t>BBSAG Bull.28</t>
  </si>
  <si>
    <t>BBSAG Bull.29</t>
  </si>
  <si>
    <t>AN 301,327</t>
  </si>
  <si>
    <t>BBSAG Bull.38</t>
  </si>
  <si>
    <t>BBSAG Bull.39</t>
  </si>
  <si>
    <t>BBSAG Bull.42</t>
  </si>
  <si>
    <t>BBSAG Bull.44</t>
  </si>
  <si>
    <t>BBSAG Bull.45</t>
  </si>
  <si>
    <t>BBSAG Bull.48</t>
  </si>
  <si>
    <t>BRNO 23</t>
  </si>
  <si>
    <t>BBSAG Bull.54</t>
  </si>
  <si>
    <t>Germann R</t>
  </si>
  <si>
    <t>BBSAG Bull.56</t>
  </si>
  <si>
    <t>BBSAG Bull.57</t>
  </si>
  <si>
    <t>BBSAG Bull.59</t>
  </si>
  <si>
    <t>BBSAG Bull.60</t>
  </si>
  <si>
    <t>BBSAG Bull.61</t>
  </si>
  <si>
    <t>BBSAG Bull.62</t>
  </si>
  <si>
    <t>BBSAG Bull.66</t>
  </si>
  <si>
    <t>BBSAG Bull.72</t>
  </si>
  <si>
    <t>BBSAG Bull.73</t>
  </si>
  <si>
    <t>BRNO 27</t>
  </si>
  <si>
    <t>BBSAG Bull.78</t>
  </si>
  <si>
    <t>BRNO 28</t>
  </si>
  <si>
    <t>BBSAG Bull.81</t>
  </si>
  <si>
    <t>Paschke A</t>
  </si>
  <si>
    <t>BBSAG Bull.84</t>
  </si>
  <si>
    <t>BBSAG Bull.86</t>
  </si>
  <si>
    <t>Mavrofridis G</t>
  </si>
  <si>
    <t>BBSAG Bull.85</t>
  </si>
  <si>
    <t>BBSAG Bull.88</t>
  </si>
  <si>
    <t>BBSAG Bull.92</t>
  </si>
  <si>
    <t>BBSAG Bull.93</t>
  </si>
  <si>
    <t>BBSAG Bull.95</t>
  </si>
  <si>
    <t>IBVS 3615</t>
  </si>
  <si>
    <t>BBSAG Bull.96</t>
  </si>
  <si>
    <t>Kohl M</t>
  </si>
  <si>
    <t>BRNO 31</t>
  </si>
  <si>
    <t>BBSAG Bull.98</t>
  </si>
  <si>
    <t>BBSAG Bull.99</t>
  </si>
  <si>
    <t>BBSAG Bull.101</t>
  </si>
  <si>
    <t>BBSAG Bull.102</t>
  </si>
  <si>
    <t>BBSAG Bull.105</t>
  </si>
  <si>
    <t>BBSAG Bull.107</t>
  </si>
  <si>
    <t>IBVS 1255</t>
  </si>
  <si>
    <t>IBVS 4382</t>
  </si>
  <si>
    <t>BBSAG Bull.110</t>
  </si>
  <si>
    <t>BBSAG Bull.112</t>
  </si>
  <si>
    <t>BBSAG Bull.113</t>
  </si>
  <si>
    <t>BBSAG Bull.115</t>
  </si>
  <si>
    <t> BBS 121 </t>
  </si>
  <si>
    <t>IBVS 5017</t>
  </si>
  <si>
    <t>VSB 40 </t>
  </si>
  <si>
    <t>2012JAV0SO..40..975</t>
  </si>
  <si>
    <t>JAVSO..40....1</t>
  </si>
  <si>
    <t>??</t>
  </si>
  <si>
    <t>IBVS 5583</t>
  </si>
  <si>
    <t>OEJV 0074</t>
  </si>
  <si>
    <t>IBVS 5802</t>
  </si>
  <si>
    <t>VSB 46 </t>
  </si>
  <si>
    <t>IBVS 5924</t>
  </si>
  <si>
    <t>OEJV 0160</t>
  </si>
  <si>
    <t>IBVS 6149</t>
  </si>
  <si>
    <t>IBVS 6157</t>
  </si>
  <si>
    <t>JAVSO..44…69</t>
  </si>
  <si>
    <t>IBVS 6196</t>
  </si>
  <si>
    <t>OEJV 0179</t>
  </si>
  <si>
    <t>JAVSO..44..164</t>
  </si>
  <si>
    <t>JAVSO..45..121</t>
  </si>
  <si>
    <t>JAVSO..45..215</t>
  </si>
  <si>
    <t>IBVS 6244</t>
  </si>
  <si>
    <t>JAVSO..47..105</t>
  </si>
  <si>
    <t>JAVSO..47..263</t>
  </si>
  <si>
    <t>JAVSO..48…87</t>
  </si>
  <si>
    <t>OEJV 0211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</si>
  <si>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</si>
  <si>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</si>
  <si>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</si>
  <si>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</si>
  <si>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</si>
  <si>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</si>
  <si>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</si>
  <si>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</si>
  <si>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2440364.400 </t>
  </si>
  <si>
    <t> 22.05.1969 21:36 </t>
  </si>
  <si>
    <t> 0.001 </t>
  </si>
  <si>
    <t>V </t>
  </si>
  <si>
    <t> K.Locher </t>
  </si>
  <si>
    <t> ORI 113 </t>
  </si>
  <si>
    <t>2440390.532 </t>
  </si>
  <si>
    <t> 18.06.1969 00:46 </t>
  </si>
  <si>
    <t> -0.001 </t>
  </si>
  <si>
    <t> ORI 114 </t>
  </si>
  <si>
    <t>2440393.436 </t>
  </si>
  <si>
    <t> 20.06.1969 22:27 </t>
  </si>
  <si>
    <t>2440419.569 </t>
  </si>
  <si>
    <t> 17.07.1969 01:39 </t>
  </si>
  <si>
    <t> -0.003 </t>
  </si>
  <si>
    <t>2440423.440 </t>
  </si>
  <si>
    <t> 20.07.1969 22:33 </t>
  </si>
  <si>
    <t> -0.004 </t>
  </si>
  <si>
    <t>2440453.442 </t>
  </si>
  <si>
    <t> 19.08.1969 22:36 </t>
  </si>
  <si>
    <t> -0.008 </t>
  </si>
  <si>
    <t> ORI 115 </t>
  </si>
  <si>
    <t>2440658.654 </t>
  </si>
  <si>
    <t> 13.03.1970 03:41 </t>
  </si>
  <si>
    <t> -0.002 </t>
  </si>
  <si>
    <t> ORI 118 </t>
  </si>
  <si>
    <t>2440850.308 </t>
  </si>
  <si>
    <t> 20.09.1970 19:23 </t>
  </si>
  <si>
    <t> ORI 121 </t>
  </si>
  <si>
    <t>2441087.462 </t>
  </si>
  <si>
    <t> 15.05.1971 23:05 </t>
  </si>
  <si>
    <t> 0.004 </t>
  </si>
  <si>
    <t> J.Silhan </t>
  </si>
  <si>
    <t> BRNO 14 </t>
  </si>
  <si>
    <t>2441116.493 </t>
  </si>
  <si>
    <t> 13.06.1971 23:49 </t>
  </si>
  <si>
    <t>2441117.466 </t>
  </si>
  <si>
    <t> 14.06.1971 23:11 </t>
  </si>
  <si>
    <t> 0.002 </t>
  </si>
  <si>
    <t>2441117.468 </t>
  </si>
  <si>
    <t> 14.06.1971 23:13 </t>
  </si>
  <si>
    <t> R.Polloczek </t>
  </si>
  <si>
    <t>2441177.467 </t>
  </si>
  <si>
    <t> 13.08.1971 23:12 </t>
  </si>
  <si>
    <t> -0.010 </t>
  </si>
  <si>
    <t> H.Peter </t>
  </si>
  <si>
    <t> ORI 127 </t>
  </si>
  <si>
    <t>2441211.352 </t>
  </si>
  <si>
    <t> 16.09.1971 20:26 </t>
  </si>
  <si>
    <t> ORI 129 </t>
  </si>
  <si>
    <t>2442234.468 </t>
  </si>
  <si>
    <t> 05.07.1974 23:13 </t>
  </si>
  <si>
    <t> -0.011 </t>
  </si>
  <si>
    <t> BBS 16 </t>
  </si>
  <si>
    <t>2442266.423 </t>
  </si>
  <si>
    <t> 06.08.1974 22:09 </t>
  </si>
  <si>
    <t> BBS 17 </t>
  </si>
  <si>
    <t>2442296.422 </t>
  </si>
  <si>
    <t> 05.09.1974 22:07 </t>
  </si>
  <si>
    <t> -0.006 </t>
  </si>
  <si>
    <t>2442299.332 </t>
  </si>
  <si>
    <t> 08.09.1974 19:58 </t>
  </si>
  <si>
    <t>2442535.509 </t>
  </si>
  <si>
    <t> 03.05.1975 00:12 </t>
  </si>
  <si>
    <t> BBS 22 </t>
  </si>
  <si>
    <t>2442596.502 </t>
  </si>
  <si>
    <t> 03.07.1975 00:02 </t>
  </si>
  <si>
    <t> 0.010 </t>
  </si>
  <si>
    <t> BBS 23 </t>
  </si>
  <si>
    <t>2442597.454 </t>
  </si>
  <si>
    <t> 03.07.1975 22:53 </t>
  </si>
  <si>
    <t>2442597.475 </t>
  </si>
  <si>
    <t> 03.07.1975 23:24 </t>
  </si>
  <si>
    <t> 0.015 </t>
  </si>
  <si>
    <t>2442629.395 </t>
  </si>
  <si>
    <t> 04.08.1975 21:28 </t>
  </si>
  <si>
    <t> M.Vlcek </t>
  </si>
  <si>
    <t> BRNO 20 </t>
  </si>
  <si>
    <t>2442629.399 </t>
  </si>
  <si>
    <t> 04.08.1975 21:34 </t>
  </si>
  <si>
    <t> P.Hajek </t>
  </si>
  <si>
    <t>2442629.400 </t>
  </si>
  <si>
    <t> 04.08.1975 21:36 </t>
  </si>
  <si>
    <t> R.Diethelm </t>
  </si>
  <si>
    <t>2442629.403 </t>
  </si>
  <si>
    <t> 04.08.1975 21:40 </t>
  </si>
  <si>
    <t> 0.000 </t>
  </si>
  <si>
    <t> R.Sveda </t>
  </si>
  <si>
    <t>2442692.313 </t>
  </si>
  <si>
    <t> 06.10.1975 19:30 </t>
  </si>
  <si>
    <t> BBS 24 </t>
  </si>
  <si>
    <t>2442899.489 </t>
  </si>
  <si>
    <t> 30.04.1976 23:44 </t>
  </si>
  <si>
    <t> 0.028 </t>
  </si>
  <si>
    <t> BBS 27 </t>
  </si>
  <si>
    <t>2442959.471 </t>
  </si>
  <si>
    <t> 29.06.1976 23:18 </t>
  </si>
  <si>
    <t> BBS 28 </t>
  </si>
  <si>
    <t>2442961.410 </t>
  </si>
  <si>
    <t> 01.07.1976 21:50 </t>
  </si>
  <si>
    <t> BBS 29 </t>
  </si>
  <si>
    <t>2442989.473 </t>
  </si>
  <si>
    <t> 29.07.1976 23:21 </t>
  </si>
  <si>
    <t> -0.007 </t>
  </si>
  <si>
    <t> M.Winiarski </t>
  </si>
  <si>
    <t> AN 301.327 </t>
  </si>
  <si>
    <t>2442990.447 </t>
  </si>
  <si>
    <t> 30.07.1976 22:43 </t>
  </si>
  <si>
    <t>2443715.448 </t>
  </si>
  <si>
    <t> 25.07.1978 22:45 </t>
  </si>
  <si>
    <t> 0.005 </t>
  </si>
  <si>
    <t> BBS 38 </t>
  </si>
  <si>
    <t>2443717.385 </t>
  </si>
  <si>
    <t> 27.07.1978 21:14 </t>
  </si>
  <si>
    <t> 0.006 </t>
  </si>
  <si>
    <t>2443777.392 </t>
  </si>
  <si>
    <t> 25.09.1978 21:24 </t>
  </si>
  <si>
    <t> BBS 39 </t>
  </si>
  <si>
    <t>2443810.307 </t>
  </si>
  <si>
    <t> 28.10.1978 19:22 </t>
  </si>
  <si>
    <t>2443950.649 </t>
  </si>
  <si>
    <t> 18.03.1979 03:34 </t>
  </si>
  <si>
    <t> BBS 42 </t>
  </si>
  <si>
    <t>2443951.618 </t>
  </si>
  <si>
    <t> 19.03.1979 02:49 </t>
  </si>
  <si>
    <t> -0.005 </t>
  </si>
  <si>
    <t>2444048.421 </t>
  </si>
  <si>
    <t> 23.06.1979 22:06 </t>
  </si>
  <si>
    <t> 0.003 </t>
  </si>
  <si>
    <t> BBS 44 </t>
  </si>
  <si>
    <t>2444077.460 </t>
  </si>
  <si>
    <t> 22.07.1979 23:02 </t>
  </si>
  <si>
    <t>2444078.418 </t>
  </si>
  <si>
    <t> 23.07.1979 22:01 </t>
  </si>
  <si>
    <t>2444142.303 </t>
  </si>
  <si>
    <t> 25.09.1979 19:16 </t>
  </si>
  <si>
    <t> BBS 45 </t>
  </si>
  <si>
    <t>2444376.554 </t>
  </si>
  <si>
    <t> 17.05.1980 01:17 </t>
  </si>
  <si>
    <t> BBS 48 </t>
  </si>
  <si>
    <t>2444468.507 </t>
  </si>
  <si>
    <t> 17.08.1980 00:10 </t>
  </si>
  <si>
    <t> BRNO 23 </t>
  </si>
  <si>
    <t>2444469.475 </t>
  </si>
  <si>
    <t> 17.08.1980 23:24 </t>
  </si>
  <si>
    <t>2444707.590 </t>
  </si>
  <si>
    <t> 13.04.1981 02:09 </t>
  </si>
  <si>
    <t> R.Germann </t>
  </si>
  <si>
    <t> BBS 54 </t>
  </si>
  <si>
    <t>2444835.362 </t>
  </si>
  <si>
    <t> 18.08.1981 20:41 </t>
  </si>
  <si>
    <t> BBS 56 </t>
  </si>
  <si>
    <t>2444865.366 </t>
  </si>
  <si>
    <t> 17.09.1981 20:47 </t>
  </si>
  <si>
    <t>2444929.255 </t>
  </si>
  <si>
    <t> 20.11.1981 18:07 </t>
  </si>
  <si>
    <t> BBS 57 </t>
  </si>
  <si>
    <t>2445036.695 </t>
  </si>
  <si>
    <t> 08.03.1982 04:40 </t>
  </si>
  <si>
    <t> -0.000 </t>
  </si>
  <si>
    <t> BBS 59 </t>
  </si>
  <si>
    <t>2445104.444 </t>
  </si>
  <si>
    <t> 14.05.1982 22:39 </t>
  </si>
  <si>
    <t> BBS 60 </t>
  </si>
  <si>
    <t>2445163.493 </t>
  </si>
  <si>
    <t> 12.07.1982 23:49 </t>
  </si>
  <si>
    <t> BBS 61 </t>
  </si>
  <si>
    <t>2445165.421 </t>
  </si>
  <si>
    <t> 14.07.1982 22:06 </t>
  </si>
  <si>
    <t> -0.012 </t>
  </si>
  <si>
    <t>2445196.400 </t>
  </si>
  <si>
    <t> 14.08.1982 21:36 </t>
  </si>
  <si>
    <t> BBS 62 </t>
  </si>
  <si>
    <t>2445227.379 </t>
  </si>
  <si>
    <t> 14.09.1982 21:05 </t>
  </si>
  <si>
    <t>2445228.345 </t>
  </si>
  <si>
    <t> 15.09.1982 20:16 </t>
  </si>
  <si>
    <t>2445436.457 </t>
  </si>
  <si>
    <t> 11.04.1983 22:58 </t>
  </si>
  <si>
    <t> BBS 66 </t>
  </si>
  <si>
    <t>2445826.544 </t>
  </si>
  <si>
    <t> 06.05.1984 01:03 </t>
  </si>
  <si>
    <t> BBS 72 </t>
  </si>
  <si>
    <t>2445888.481 </t>
  </si>
  <si>
    <t> 06.07.1984 23:32 </t>
  </si>
  <si>
    <t> BBS 73 </t>
  </si>
  <si>
    <t>2445889.460 </t>
  </si>
  <si>
    <t> 07.07.1984 23:02 </t>
  </si>
  <si>
    <t>2445889.462 </t>
  </si>
  <si>
    <t> 07.07.1984 23:05 </t>
  </si>
  <si>
    <t>2446252.431 </t>
  </si>
  <si>
    <t> 05.07.1985 22:20 </t>
  </si>
  <si>
    <t> BRNO 27 </t>
  </si>
  <si>
    <t>2446252.446 </t>
  </si>
  <si>
    <t> 05.07.1985 22:42 </t>
  </si>
  <si>
    <t> P.Svoboda </t>
  </si>
  <si>
    <t>2446282.437 </t>
  </si>
  <si>
    <t> 04.08.1985 22:29 </t>
  </si>
  <si>
    <t>2446316.324 </t>
  </si>
  <si>
    <t> 07.09.1985 19:46 </t>
  </si>
  <si>
    <t> BBS 78 </t>
  </si>
  <si>
    <t>2446346.326 </t>
  </si>
  <si>
    <t> 07.10.1985 19:49 </t>
  </si>
  <si>
    <t>2446552.494 </t>
  </si>
  <si>
    <t> 01.05.1986 23:51 </t>
  </si>
  <si>
    <t> P.Kucera </t>
  </si>
  <si>
    <t> BRNO 28 </t>
  </si>
  <si>
    <t>2446613.478 </t>
  </si>
  <si>
    <t> 01.07.1986 23:28 </t>
  </si>
  <si>
    <t> T.Cervinka </t>
  </si>
  <si>
    <t>2446613.481 </t>
  </si>
  <si>
    <t> 01.07.1986 23:32 </t>
  </si>
  <si>
    <t> P.Lutcha </t>
  </si>
  <si>
    <t>2446613.484 </t>
  </si>
  <si>
    <t> 01.07.1986 23:36 </t>
  </si>
  <si>
    <t> A.Paschke </t>
  </si>
  <si>
    <t> BBS 81 </t>
  </si>
  <si>
    <t>2446613.485 </t>
  </si>
  <si>
    <t> 01.07.1986 23:38 </t>
  </si>
  <si>
    <t>2446613.491 </t>
  </si>
  <si>
    <t> 01.07.1986 23:47 </t>
  </si>
  <si>
    <t>2446614.457 </t>
  </si>
  <si>
    <t> 02.07.1986 22:58 </t>
  </si>
  <si>
    <t>2446614.462 </t>
  </si>
  <si>
    <t> 02.07.1986 23:05 </t>
  </si>
  <si>
    <t> 0.008 </t>
  </si>
  <si>
    <t>2446614.463 </t>
  </si>
  <si>
    <t> 02.07.1986 23:06 </t>
  </si>
  <si>
    <t> 0.009 </t>
  </si>
  <si>
    <t> M.Lenz </t>
  </si>
  <si>
    <t>2446614.464 </t>
  </si>
  <si>
    <t> 02.07.1986 23:08 </t>
  </si>
  <si>
    <t>2446614.467 </t>
  </si>
  <si>
    <t> 02.07.1986 23:12 </t>
  </si>
  <si>
    <t> 0.013 </t>
  </si>
  <si>
    <t> P.Troubil </t>
  </si>
  <si>
    <t>2446615.416 </t>
  </si>
  <si>
    <t> 03.07.1986 21:59 </t>
  </si>
  <si>
    <t>2446615.418 </t>
  </si>
  <si>
    <t> 03.07.1986 22:01 </t>
  </si>
  <si>
    <t>2446615.419 </t>
  </si>
  <si>
    <t> 03.07.1986 22:03 </t>
  </si>
  <si>
    <t> V.Bulant </t>
  </si>
  <si>
    <t>2446615.420 </t>
  </si>
  <si>
    <t> 03.07.1986 22:04 </t>
  </si>
  <si>
    <t> D.Hanzl </t>
  </si>
  <si>
    <t>2446615.423 </t>
  </si>
  <si>
    <t> 03.07.1986 22:09 </t>
  </si>
  <si>
    <t>2446645.431 </t>
  </si>
  <si>
    <t> 02.08.1986 22:20 </t>
  </si>
  <si>
    <t> P.Novak </t>
  </si>
  <si>
    <t>2446645.432 </t>
  </si>
  <si>
    <t> 02.08.1986 22:22 </t>
  </si>
  <si>
    <t>2446646.396 </t>
  </si>
  <si>
    <t> 03.08.1986 21:30 </t>
  </si>
  <si>
    <t>2446976.463 </t>
  </si>
  <si>
    <t> 29.06.1987 23:06 </t>
  </si>
  <si>
    <t> BBS 84 </t>
  </si>
  <si>
    <t>2447009.375 </t>
  </si>
  <si>
    <t> 01.08.1987 21:00 </t>
  </si>
  <si>
    <t> G.Mafrofridis </t>
  </si>
  <si>
    <t> BBS 86 </t>
  </si>
  <si>
    <t>2447037.445 </t>
  </si>
  <si>
    <t> 29.08.1987 22:40 </t>
  </si>
  <si>
    <t> BBS 85 </t>
  </si>
  <si>
    <t>2447039.373 </t>
  </si>
  <si>
    <t> 31.08.1987 20:57 </t>
  </si>
  <si>
    <t>2447039.383 </t>
  </si>
  <si>
    <t> 31.08.1987 21:11 </t>
  </si>
  <si>
    <t>2447307.516 </t>
  </si>
  <si>
    <t> 26.05.1988 00:23 </t>
  </si>
  <si>
    <t> BBS 88 </t>
  </si>
  <si>
    <t>2447827.292 </t>
  </si>
  <si>
    <t> 27.10.1989 19:00 </t>
  </si>
  <si>
    <t> BBS 93 </t>
  </si>
  <si>
    <t>2448002.492 </t>
  </si>
  <si>
    <t> 20.04.1990 23:48 </t>
  </si>
  <si>
    <t> BBS 95 </t>
  </si>
  <si>
    <t>2448093.487 </t>
  </si>
  <si>
    <t> 20.07.1990 23:41 </t>
  </si>
  <si>
    <t> M.Kohl </t>
  </si>
  <si>
    <t> BBS 96 </t>
  </si>
  <si>
    <t>2448094.441 </t>
  </si>
  <si>
    <t> 21.07.1990 22:35 </t>
  </si>
  <si>
    <t>E </t>
  </si>
  <si>
    <t>?</t>
  </si>
  <si>
    <t>2448123.486 </t>
  </si>
  <si>
    <t> 19.08.1990 23:39 </t>
  </si>
  <si>
    <t>2448126.395 </t>
  </si>
  <si>
    <t> 22.08.1990 21:28 </t>
  </si>
  <si>
    <t>2448426.455 </t>
  </si>
  <si>
    <t> 18.06.1991 22:55 </t>
  </si>
  <si>
    <t> M.Vrastak </t>
  </si>
  <si>
    <t> BRNO 31 </t>
  </si>
  <si>
    <t>2448486.474 </t>
  </si>
  <si>
    <t> 17.08.1991 23:22 </t>
  </si>
  <si>
    <t> BBS 98 </t>
  </si>
  <si>
    <t>2448488.397 </t>
  </si>
  <si>
    <t> 19.08.1991 21:31 </t>
  </si>
  <si>
    <t> -0.009 </t>
  </si>
  <si>
    <t>2448517.443 </t>
  </si>
  <si>
    <t> 17.09.1991 22:37 </t>
  </si>
  <si>
    <t> BBS 99 </t>
  </si>
  <si>
    <t>2448820.410 </t>
  </si>
  <si>
    <t> 16.07.1992 21:50 </t>
  </si>
  <si>
    <t> BBS 101 </t>
  </si>
  <si>
    <t>2448850.422 </t>
  </si>
  <si>
    <t> 15.08.1992 22:07 </t>
  </si>
  <si>
    <t> BBS 102 </t>
  </si>
  <si>
    <t>2448881.384 </t>
  </si>
  <si>
    <t> 15.09.1992 21:12 </t>
  </si>
  <si>
    <t>2449213.402 </t>
  </si>
  <si>
    <t> 13.08.1993 21:38 </t>
  </si>
  <si>
    <t> BBS 105 </t>
  </si>
  <si>
    <t>2449544.432 </t>
  </si>
  <si>
    <t> 10.07.1994 22:22 </t>
  </si>
  <si>
    <t> BBS 107 </t>
  </si>
  <si>
    <t>2449605.413 </t>
  </si>
  <si>
    <t> 09.09.1994 21:54 </t>
  </si>
  <si>
    <t>2449906.4484 </t>
  </si>
  <si>
    <t> 07.07.1995 22:45 </t>
  </si>
  <si>
    <t> -0.0052 </t>
  </si>
  <si>
    <t>o</t>
  </si>
  <si>
    <t> W.Kleikamp </t>
  </si>
  <si>
    <t>BAVM 90 </t>
  </si>
  <si>
    <t>2449906.454 </t>
  </si>
  <si>
    <t> 07.07.1995 22:53 </t>
  </si>
  <si>
    <t> BBS 110 </t>
  </si>
  <si>
    <t>2449907.421 </t>
  </si>
  <si>
    <t> 08.07.1995 22:06 </t>
  </si>
  <si>
    <t>2449970.335 </t>
  </si>
  <si>
    <t> 09.09.1995 20:02 </t>
  </si>
  <si>
    <t>2450239.424 </t>
  </si>
  <si>
    <t> 04.06.1996 22:10 </t>
  </si>
  <si>
    <t> BBS 112 </t>
  </si>
  <si>
    <t>2450300.411 </t>
  </si>
  <si>
    <t> 04.08.1996 21:51 </t>
  </si>
  <si>
    <t> BBS 113 </t>
  </si>
  <si>
    <t>2450332.345 </t>
  </si>
  <si>
    <t> 05.09.1996 20:16 </t>
  </si>
  <si>
    <t>2450692.428 </t>
  </si>
  <si>
    <t> 31.08.1997 22:16 </t>
  </si>
  <si>
    <t> BBS 115 </t>
  </si>
  <si>
    <t>2451387.4106 </t>
  </si>
  <si>
    <t> 27.07.1999 21:51 </t>
  </si>
  <si>
    <t> -0.0072 </t>
  </si>
  <si>
    <t>-I</t>
  </si>
  <si>
    <t>BAVM 133 </t>
  </si>
  <si>
    <t>2452475.3887 </t>
  </si>
  <si>
    <t> 19.07.2002 21:19 </t>
  </si>
  <si>
    <t>22278</t>
  </si>
  <si>
    <t> -0.0053 </t>
  </si>
  <si>
    <t>C </t>
  </si>
  <si>
    <t> L.Baldinelli </t>
  </si>
  <si>
    <t> JAAVSO 40;975 </t>
  </si>
  <si>
    <t>2452506.3610 </t>
  </si>
  <si>
    <t> 19.08.2002 20:39 </t>
  </si>
  <si>
    <t>22310</t>
  </si>
  <si>
    <t> -0.0074 </t>
  </si>
  <si>
    <t>2452836.4316 </t>
  </si>
  <si>
    <t> 15.07.2003 22:21 </t>
  </si>
  <si>
    <t>22651</t>
  </si>
  <si>
    <t> -0.0079 </t>
  </si>
  <si>
    <t>R</t>
  </si>
  <si>
    <t> M.Zejda </t>
  </si>
  <si>
    <t>IBVS 5583 </t>
  </si>
  <si>
    <t>2452930.32364 </t>
  </si>
  <si>
    <t> 17.10.2003 19:46 </t>
  </si>
  <si>
    <t>22748</t>
  </si>
  <si>
    <t> -0.00706 </t>
  </si>
  <si>
    <t> R.Ehrenberger </t>
  </si>
  <si>
    <t>OEJV 0074 </t>
  </si>
  <si>
    <t>2453860.5221 </t>
  </si>
  <si>
    <t> 05.05.2006 00:31 </t>
  </si>
  <si>
    <t>23709</t>
  </si>
  <si>
    <t> -0.0089 </t>
  </si>
  <si>
    <t> K.&amp; M.Rätz </t>
  </si>
  <si>
    <t>BAVM 186 </t>
  </si>
  <si>
    <t>2455042.3904 </t>
  </si>
  <si>
    <t> 29.07.2009 21:22 </t>
  </si>
  <si>
    <t>24930</t>
  </si>
  <si>
    <t> -0.0081 </t>
  </si>
  <si>
    <t> N.Erkan et al. </t>
  </si>
  <si>
    <t>IBVS 5924 </t>
  </si>
  <si>
    <t>2455042.3905 </t>
  </si>
  <si>
    <t> -0.0080 </t>
  </si>
  <si>
    <t>2456223.2916 </t>
  </si>
  <si>
    <t> 22.10.2012 18:59 </t>
  </si>
  <si>
    <t>26150</t>
  </si>
  <si>
    <t> -0.0064 </t>
  </si>
  <si>
    <t> M.Urbanik </t>
  </si>
  <si>
    <t>OEJV 0160 </t>
  </si>
  <si>
    <t>2456808.4180 </t>
  </si>
  <si>
    <t> 30.05.2014 22:01 </t>
  </si>
  <si>
    <t>26754.5</t>
  </si>
  <si>
    <t> -0.0060 </t>
  </si>
  <si>
    <t> F.Agerer </t>
  </si>
  <si>
    <t>BAVM 238 </t>
  </si>
  <si>
    <t>2457213.5024 </t>
  </si>
  <si>
    <t> 10.07.2015 00:03 </t>
  </si>
  <si>
    <t>27173</t>
  </si>
  <si>
    <t> -0.0088 </t>
  </si>
  <si>
    <t>BAVM 241 (=IBVS 6157) </t>
  </si>
  <si>
    <t>2414872.39 </t>
  </si>
  <si>
    <t> 05.08.1899 21:21 </t>
  </si>
  <si>
    <t> -0.07 </t>
  </si>
  <si>
    <t>P </t>
  </si>
  <si>
    <t> N.Grigorieva </t>
  </si>
  <si>
    <t>2415144.45 </t>
  </si>
  <si>
    <t> 04.05.1900 22:48 </t>
  </si>
  <si>
    <t> -0.00 </t>
  </si>
  <si>
    <t>2415237.41 </t>
  </si>
  <si>
    <t> 05.08.1900 21:50 </t>
  </si>
  <si>
    <t> 0.04 </t>
  </si>
  <si>
    <t>2415613.35 </t>
  </si>
  <si>
    <t> 16.08.1901 20:24 </t>
  </si>
  <si>
    <t>2418924.30 </t>
  </si>
  <si>
    <t> 09.09.1910 19:12 </t>
  </si>
  <si>
    <t> 0.00 </t>
  </si>
  <si>
    <t>2419272.33 </t>
  </si>
  <si>
    <t> 23.08.1911 19:55 </t>
  </si>
  <si>
    <t> 0.05 </t>
  </si>
  <si>
    <t>2426235.28 </t>
  </si>
  <si>
    <t> 15.09.1930 18:43 </t>
  </si>
  <si>
    <t>2428407.313 </t>
  </si>
  <si>
    <t> 26.08.1936 19:30 </t>
  </si>
  <si>
    <t> A.Soloviev </t>
  </si>
  <si>
    <t>2428409.238 </t>
  </si>
  <si>
    <t> 28.08.1936 17:42 </t>
  </si>
  <si>
    <t>2428410.215 </t>
  </si>
  <si>
    <t> 29.08.1936 17:09 </t>
  </si>
  <si>
    <t>2430911.382 </t>
  </si>
  <si>
    <t> 05.07.1943 21:10 </t>
  </si>
  <si>
    <t> -0.013 </t>
  </si>
  <si>
    <t> W.Zessewitsch </t>
  </si>
  <si>
    <t>2430911.393 </t>
  </si>
  <si>
    <t> 05.07.1943 21:25 </t>
  </si>
  <si>
    <t>2430914.294 </t>
  </si>
  <si>
    <t> 08.07.1943 19:03 </t>
  </si>
  <si>
    <t>2430915.268 </t>
  </si>
  <si>
    <t> 09.07.1943 18:25 </t>
  </si>
  <si>
    <t>2430945.273 </t>
  </si>
  <si>
    <t> 08.08.1943 18:33 </t>
  </si>
  <si>
    <t>2430946.242 </t>
  </si>
  <si>
    <t> 09.08.1943 17:48 </t>
  </si>
  <si>
    <t>2433539.382 </t>
  </si>
  <si>
    <t> 14.09.1950 21:10 </t>
  </si>
  <si>
    <t> R.Szafraniec </t>
  </si>
  <si>
    <t>2433839.447 </t>
  </si>
  <si>
    <t> 11.07.1951 22:43 </t>
  </si>
  <si>
    <t>2433872.347 </t>
  </si>
  <si>
    <t> 13.08.1951 20:19 </t>
  </si>
  <si>
    <t>2434554.758 </t>
  </si>
  <si>
    <t> 26.06.1953 06:11 </t>
  </si>
  <si>
    <t>F </t>
  </si>
  <si>
    <t> R.H.Koch </t>
  </si>
  <si>
    <t>2434958.401 </t>
  </si>
  <si>
    <t> 03.08.1954 21:37 </t>
  </si>
  <si>
    <t>2435197.490 </t>
  </si>
  <si>
    <t> 30.03.1955 23:45 </t>
  </si>
  <si>
    <t> 0.011 </t>
  </si>
  <si>
    <t>2435228.455 </t>
  </si>
  <si>
    <t> 30.04.1955 22:55 </t>
  </si>
  <si>
    <t>2435258.456 </t>
  </si>
  <si>
    <t> 30.05.1955 22:56 </t>
  </si>
  <si>
    <t>2435745.339 </t>
  </si>
  <si>
    <t> 28.09.1956 20:08 </t>
  </si>
  <si>
    <t>2436074.419 </t>
  </si>
  <si>
    <t> 23.08.1957 22:03 </t>
  </si>
  <si>
    <t> -0.023 </t>
  </si>
  <si>
    <t> H.Huth </t>
  </si>
  <si>
    <t>2436074.438 </t>
  </si>
  <si>
    <t> 23.08.1957 22:30 </t>
  </si>
  <si>
    <t>2436108.331 </t>
  </si>
  <si>
    <t> 26.09.1957 19:56 </t>
  </si>
  <si>
    <t>2436343.505 </t>
  </si>
  <si>
    <t> 20.05.1958 00:07 </t>
  </si>
  <si>
    <t> -0.028 </t>
  </si>
  <si>
    <t>2436344.505 </t>
  </si>
  <si>
    <t> 21.05.1958 00:07 </t>
  </si>
  <si>
    <t>2436404.478 </t>
  </si>
  <si>
    <t> 19.07.1958 23:28 </t>
  </si>
  <si>
    <t> -0.036 </t>
  </si>
  <si>
    <t>2436436.467 </t>
  </si>
  <si>
    <t> 20.08.1958 23:12 </t>
  </si>
  <si>
    <t>2437194.351 </t>
  </si>
  <si>
    <t> 16.09.1960 20:25 </t>
  </si>
  <si>
    <t>2437196.298 </t>
  </si>
  <si>
    <t> 18.09.1960 19:09 </t>
  </si>
  <si>
    <t> M.Mazur </t>
  </si>
  <si>
    <t>2437196.301 </t>
  </si>
  <si>
    <t> 18.09.1960 19:13 </t>
  </si>
  <si>
    <t> J.Rodzinski </t>
  </si>
  <si>
    <t>2437885.456 </t>
  </si>
  <si>
    <t> 08.08.1962 22:56 </t>
  </si>
  <si>
    <t> -0.022 </t>
  </si>
  <si>
    <t>2438941.512 </t>
  </si>
  <si>
    <t> 30.06.1965 00:17 </t>
  </si>
  <si>
    <t>2439640.391 </t>
  </si>
  <si>
    <t> 29.05.1967 21:23 </t>
  </si>
  <si>
    <t> 0.019 </t>
  </si>
  <si>
    <t>IBVS 1255 </t>
  </si>
  <si>
    <t>2440720.602 </t>
  </si>
  <si>
    <t> 14.05.1970 02:26 </t>
  </si>
  <si>
    <t>2448093.4747 </t>
  </si>
  <si>
    <t> 20.07.1990 23:23 </t>
  </si>
  <si>
    <t>IBVS 3615 </t>
  </si>
  <si>
    <t>2451386.441 </t>
  </si>
  <si>
    <t> 26.07.1999 22:35 </t>
  </si>
  <si>
    <t>2452422.1511 </t>
  </si>
  <si>
    <t> 27.05.2002 15:37 </t>
  </si>
  <si>
    <t>22223</t>
  </si>
  <si>
    <t> -0.0056 </t>
  </si>
  <si>
    <t> Nakajima </t>
  </si>
  <si>
    <t>2454327.0745 </t>
  </si>
  <si>
    <t> 14.08.2007 13:47 </t>
  </si>
  <si>
    <t>24191</t>
  </si>
  <si>
    <t> -0.0086 </t>
  </si>
  <si>
    <t> H.Itoh </t>
  </si>
  <si>
    <t>JAVSO 49, 256</t>
  </si>
  <si>
    <t>JAAVSO, 50, 255</t>
  </si>
  <si>
    <t>JAAVSO, 51, 250</t>
  </si>
  <si>
    <t>05/08/1899</t>
  </si>
  <si>
    <t>JAAVSO52#1</t>
  </si>
  <si>
    <t xml:space="preserve">Mag </t>
  </si>
  <si>
    <t>Next ToM-P</t>
  </si>
  <si>
    <t>Next ToM-S</t>
  </si>
  <si>
    <t>10.90-11.80</t>
  </si>
  <si>
    <t>VSX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</si>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</sst>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7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 wrapText="1"/>
    </xf>
    <xf numFmtId="0" fontId="14" fillId="0" borderId="0" xfId="9" applyFont="1" applyAlignment="1">
      <alignment horizontal="left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Oph - O-C Diagr.</a:t>
            </a:r>
          </a:p>
        </c:rich>
      </c:tx>
      <c:layout>
        <c:manualLayout>
          <c:xMode val="edge"/>
          <c:yMode val="edge"/>
          <c:x val="0.37037084328422909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2127875907401"/>
          <c:y val="0.13626900411033527"/>
          <c:w val="0.82782908893145113"/>
          <c:h val="0.66876475346242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F-452D-8475-0EB05F09528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F-452D-8475-0EB05F09528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F-452D-8475-0EB05F09528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-9.3135999995865859E-3</c:v>
                </c:pt>
                <c:pt idx="202">
                  <c:v>-9.1928000038024038E-3</c:v>
                </c:pt>
                <c:pt idx="203">
                  <c:v>-9.5935999997891486E-3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F-452D-8475-0EB05F09528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F-452D-8475-0EB05F095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F-452D-8475-0EB05F095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F-452D-8475-0EB05F095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9.9035220378916339E-4</c:v>
                </c:pt>
                <c:pt idx="55">
                  <c:v>9.7001291557229866E-4</c:v>
                </c:pt>
                <c:pt idx="164">
                  <c:v>-5.1387470197328498E-3</c:v>
                </c:pt>
                <c:pt idx="165">
                  <c:v>-5.1393281422533309E-3</c:v>
                </c:pt>
                <c:pt idx="166">
                  <c:v>-5.7605481166484226E-3</c:v>
                </c:pt>
                <c:pt idx="167">
                  <c:v>-5.792509855274925E-3</c:v>
                </c:pt>
                <c:pt idx="168">
                  <c:v>-5.792509855274925E-3</c:v>
                </c:pt>
                <c:pt idx="169">
                  <c:v>-5.811105775930343E-3</c:v>
                </c:pt>
                <c:pt idx="170">
                  <c:v>-5.811105775930343E-3</c:v>
                </c:pt>
                <c:pt idx="171">
                  <c:v>-5.8915912450170794E-3</c:v>
                </c:pt>
                <c:pt idx="172">
                  <c:v>-6.0092685554146534E-3</c:v>
                </c:pt>
                <c:pt idx="173">
                  <c:v>-6.0656374399013918E-3</c:v>
                </c:pt>
                <c:pt idx="174">
                  <c:v>-6.6240961820844442E-3</c:v>
                </c:pt>
                <c:pt idx="175">
                  <c:v>-6.9041972369566929E-3</c:v>
                </c:pt>
                <c:pt idx="176">
                  <c:v>-7.3336467795927767E-3</c:v>
                </c:pt>
                <c:pt idx="177">
                  <c:v>-7.3336467795927767E-3</c:v>
                </c:pt>
                <c:pt idx="178">
                  <c:v>-8.0426162545806264E-3</c:v>
                </c:pt>
                <c:pt idx="179">
                  <c:v>-8.3939048182119017E-3</c:v>
                </c:pt>
                <c:pt idx="180">
                  <c:v>-8.6371045930335542E-3</c:v>
                </c:pt>
                <c:pt idx="181">
                  <c:v>-8.6702285767010171E-3</c:v>
                </c:pt>
                <c:pt idx="182">
                  <c:v>-8.8370107400793079E-3</c:v>
                </c:pt>
                <c:pt idx="183">
                  <c:v>-8.8471803841877385E-3</c:v>
                </c:pt>
                <c:pt idx="184">
                  <c:v>-8.8695536012262915E-3</c:v>
                </c:pt>
                <c:pt idx="185">
                  <c:v>-8.8869872768407455E-3</c:v>
                </c:pt>
                <c:pt idx="186">
                  <c:v>-9.0508638276166255E-3</c:v>
                </c:pt>
                <c:pt idx="187">
                  <c:v>-9.0549316852599985E-3</c:v>
                </c:pt>
                <c:pt idx="188">
                  <c:v>-9.0633579618069875E-3</c:v>
                </c:pt>
                <c:pt idx="189">
                  <c:v>-9.0639390843274669E-3</c:v>
                </c:pt>
                <c:pt idx="190">
                  <c:v>-9.0651013293684326E-3</c:v>
                </c:pt>
                <c:pt idx="191">
                  <c:v>-9.0880556689274649E-3</c:v>
                </c:pt>
                <c:pt idx="192">
                  <c:v>-9.3042332465467104E-3</c:v>
                </c:pt>
                <c:pt idx="193">
                  <c:v>-9.5227353142478838E-3</c:v>
                </c:pt>
                <c:pt idx="194">
                  <c:v>-9.5413312349033035E-3</c:v>
                </c:pt>
                <c:pt idx="195">
                  <c:v>-9.7011399280358106E-3</c:v>
                </c:pt>
                <c:pt idx="196">
                  <c:v>-9.7400751369080951E-3</c:v>
                </c:pt>
                <c:pt idx="197">
                  <c:v>-9.9184797506960218E-3</c:v>
                </c:pt>
                <c:pt idx="198">
                  <c:v>-9.9579960820887856E-3</c:v>
                </c:pt>
                <c:pt idx="199">
                  <c:v>-1.0173592537187548E-2</c:v>
                </c:pt>
                <c:pt idx="200">
                  <c:v>-1.0178822639871887E-2</c:v>
                </c:pt>
                <c:pt idx="201">
                  <c:v>-1.037233643919234E-2</c:v>
                </c:pt>
                <c:pt idx="202">
                  <c:v>-1.0414758383187514E-2</c:v>
                </c:pt>
                <c:pt idx="203">
                  <c:v>-1.041592062822848E-2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F-452D-8475-0EB05F0952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0F-452D-8475-0EB05F095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5912"/>
        <c:axId val="1"/>
      </c:scatterChart>
      <c:valAx>
        <c:axId val="51312591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03282022179665"/>
              <c:y val="0.8689753875105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29186666981944E-2"/>
              <c:y val="0.3846973373611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59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6047543606596"/>
          <c:y val="0.93396490533022991"/>
          <c:w val="0.7342353376999046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Oph - O-C Diagr.</a:t>
            </a:r>
          </a:p>
        </c:rich>
      </c:tx>
      <c:layout>
        <c:manualLayout>
          <c:xMode val="edge"/>
          <c:yMode val="edge"/>
          <c:x val="0.36529728304509879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1588785420088"/>
          <c:y val="0.1358414994363949"/>
          <c:w val="0.81075723981990833"/>
          <c:h val="0.669802450242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4E-4A7E-9B54-39468E3CC7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4E-4A7E-9B54-39468E3CC7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4E-4A7E-9B54-39468E3CC7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-9.3135999995865859E-3</c:v>
                </c:pt>
                <c:pt idx="202">
                  <c:v>-9.1928000038024038E-3</c:v>
                </c:pt>
                <c:pt idx="203">
                  <c:v>-9.5935999997891486E-3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4E-4A7E-9B54-39468E3CC7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4E-4A7E-9B54-39468E3CC7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4E-4A7E-9B54-39468E3CC7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4E-4A7E-9B54-39468E3CC7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9.9035220378916339E-4</c:v>
                </c:pt>
                <c:pt idx="55">
                  <c:v>9.7001291557229866E-4</c:v>
                </c:pt>
                <c:pt idx="164">
                  <c:v>-5.1387470197328498E-3</c:v>
                </c:pt>
                <c:pt idx="165">
                  <c:v>-5.1393281422533309E-3</c:v>
                </c:pt>
                <c:pt idx="166">
                  <c:v>-5.7605481166484226E-3</c:v>
                </c:pt>
                <c:pt idx="167">
                  <c:v>-5.792509855274925E-3</c:v>
                </c:pt>
                <c:pt idx="168">
                  <c:v>-5.792509855274925E-3</c:v>
                </c:pt>
                <c:pt idx="169">
                  <c:v>-5.811105775930343E-3</c:v>
                </c:pt>
                <c:pt idx="170">
                  <c:v>-5.811105775930343E-3</c:v>
                </c:pt>
                <c:pt idx="171">
                  <c:v>-5.8915912450170794E-3</c:v>
                </c:pt>
                <c:pt idx="172">
                  <c:v>-6.0092685554146534E-3</c:v>
                </c:pt>
                <c:pt idx="173">
                  <c:v>-6.0656374399013918E-3</c:v>
                </c:pt>
                <c:pt idx="174">
                  <c:v>-6.6240961820844442E-3</c:v>
                </c:pt>
                <c:pt idx="175">
                  <c:v>-6.9041972369566929E-3</c:v>
                </c:pt>
                <c:pt idx="176">
                  <c:v>-7.3336467795927767E-3</c:v>
                </c:pt>
                <c:pt idx="177">
                  <c:v>-7.3336467795927767E-3</c:v>
                </c:pt>
                <c:pt idx="178">
                  <c:v>-8.0426162545806264E-3</c:v>
                </c:pt>
                <c:pt idx="179">
                  <c:v>-8.3939048182119017E-3</c:v>
                </c:pt>
                <c:pt idx="180">
                  <c:v>-8.6371045930335542E-3</c:v>
                </c:pt>
                <c:pt idx="181">
                  <c:v>-8.6702285767010171E-3</c:v>
                </c:pt>
                <c:pt idx="182">
                  <c:v>-8.8370107400793079E-3</c:v>
                </c:pt>
                <c:pt idx="183">
                  <c:v>-8.8471803841877385E-3</c:v>
                </c:pt>
                <c:pt idx="184">
                  <c:v>-8.8695536012262915E-3</c:v>
                </c:pt>
                <c:pt idx="185">
                  <c:v>-8.8869872768407455E-3</c:v>
                </c:pt>
                <c:pt idx="186">
                  <c:v>-9.0508638276166255E-3</c:v>
                </c:pt>
                <c:pt idx="187">
                  <c:v>-9.0549316852599985E-3</c:v>
                </c:pt>
                <c:pt idx="188">
                  <c:v>-9.0633579618069875E-3</c:v>
                </c:pt>
                <c:pt idx="189">
                  <c:v>-9.0639390843274669E-3</c:v>
                </c:pt>
                <c:pt idx="190">
                  <c:v>-9.0651013293684326E-3</c:v>
                </c:pt>
                <c:pt idx="191">
                  <c:v>-9.0880556689274649E-3</c:v>
                </c:pt>
                <c:pt idx="192">
                  <c:v>-9.3042332465467104E-3</c:v>
                </c:pt>
                <c:pt idx="193">
                  <c:v>-9.5227353142478838E-3</c:v>
                </c:pt>
                <c:pt idx="194">
                  <c:v>-9.5413312349033035E-3</c:v>
                </c:pt>
                <c:pt idx="195">
                  <c:v>-9.7011399280358106E-3</c:v>
                </c:pt>
                <c:pt idx="196">
                  <c:v>-9.7400751369080951E-3</c:v>
                </c:pt>
                <c:pt idx="197">
                  <c:v>-9.9184797506960218E-3</c:v>
                </c:pt>
                <c:pt idx="198">
                  <c:v>-9.9579960820887856E-3</c:v>
                </c:pt>
                <c:pt idx="199">
                  <c:v>-1.0173592537187548E-2</c:v>
                </c:pt>
                <c:pt idx="200">
                  <c:v>-1.0178822639871887E-2</c:v>
                </c:pt>
                <c:pt idx="201">
                  <c:v>-1.037233643919234E-2</c:v>
                </c:pt>
                <c:pt idx="202">
                  <c:v>-1.0414758383187514E-2</c:v>
                </c:pt>
                <c:pt idx="203">
                  <c:v>-1.041592062822848E-2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4E-4A7E-9B54-39468E3CC7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  <c:pt idx="202">
                  <c:v>30232</c:v>
                </c:pt>
                <c:pt idx="203">
                  <c:v>30234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4E-4A7E-9B54-39468E3C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6240"/>
        <c:axId val="1"/>
      </c:scatterChart>
      <c:valAx>
        <c:axId val="513126240"/>
        <c:scaling>
          <c:orientation val="minMax"/>
          <c:max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2667417714343"/>
              <c:y val="0.87356453484066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397420071349529E-2"/>
              <c:y val="0.42110828622911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6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29544138032975"/>
          <c:y val="0.92999086712906964"/>
          <c:w val="0.7442933560245608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142875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C74841B-BCC7-910F-0BA2-3E52E56E6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0</xdr:row>
      <xdr:rowOff>0</xdr:rowOff>
    </xdr:from>
    <xdr:to>
      <xdr:col>26</xdr:col>
      <xdr:colOff>438150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365D27-2FA0-66ED-FCBD-1816823B4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0.pdf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24" TargetMode="External"/><Relationship Id="rId12" Type="http://schemas.openxmlformats.org/officeDocument/2006/relationships/hyperlink" Target="http://www.konkoly.hu/cgi-bin/IBVS?3615" TargetMode="External"/><Relationship Id="rId2" Type="http://schemas.openxmlformats.org/officeDocument/2006/relationships/hyperlink" Target="http://www.bav-astro.de/sfs/BAVM_link.php?BAVMnr=133" TargetMode="External"/><Relationship Id="rId1" Type="http://schemas.openxmlformats.org/officeDocument/2006/relationships/hyperlink" Target="http://www.bav-astro.de/sfs/BAVM_link.php?BAVMnr=90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www.konkoly.hu/cgi-bin/IBVS?1255" TargetMode="External"/><Relationship Id="rId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38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20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style="1" customWidth="1"/>
    <col min="2" max="2" width="5.140625" style="2" customWidth="1"/>
    <col min="3" max="3" width="13.7109375" style="1" customWidth="1"/>
    <col min="4" max="4" width="9.42578125" style="1" customWidth="1"/>
    <col min="5" max="5" width="12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84" customWidth="1"/>
    <col min="18" max="16384" width="10.28515625" style="1"/>
  </cols>
  <sheetData>
    <row r="1" spans="1:6" s="1" customFormat="1" ht="20.25" x14ac:dyDescent="0.3">
      <c r="A1" s="3" t="s">
        <v>0</v>
      </c>
      <c r="B1" s="2"/>
    </row>
    <row r="2" spans="1:6" s="30" customFormat="1" ht="12.95" customHeight="1" x14ac:dyDescent="0.2">
      <c r="A2" s="30" t="s">
        <v>1</v>
      </c>
      <c r="B2" s="31" t="s">
        <v>2</v>
      </c>
    </row>
    <row r="3" spans="1:6" s="30" customFormat="1" ht="12.95" customHeight="1" x14ac:dyDescent="0.2">
      <c r="B3" s="6"/>
      <c r="C3" s="32" t="s">
        <v>3</v>
      </c>
    </row>
    <row r="4" spans="1:6" s="30" customFormat="1" ht="12.95" customHeight="1" x14ac:dyDescent="0.2">
      <c r="A4" s="33" t="s">
        <v>4</v>
      </c>
      <c r="B4" s="6"/>
      <c r="C4" s="34">
        <v>30911.395</v>
      </c>
      <c r="D4" s="35">
        <v>0.96795039999999999</v>
      </c>
    </row>
    <row r="5" spans="1:6" s="30" customFormat="1" ht="12.95" customHeight="1" x14ac:dyDescent="0.2">
      <c r="A5" s="36" t="s">
        <v>5</v>
      </c>
      <c r="C5" s="37">
        <v>-9.5</v>
      </c>
      <c r="D5" s="30" t="s">
        <v>6</v>
      </c>
    </row>
    <row r="6" spans="1:6" s="30" customFormat="1" ht="12.95" customHeight="1" x14ac:dyDescent="0.2">
      <c r="A6" s="33" t="s">
        <v>7</v>
      </c>
      <c r="B6" s="6"/>
    </row>
    <row r="7" spans="1:6" s="30" customFormat="1" ht="12.95" customHeight="1" x14ac:dyDescent="0.2">
      <c r="A7" s="30" t="s">
        <v>8</v>
      </c>
      <c r="B7" s="6"/>
      <c r="C7" s="30">
        <f>+C4</f>
        <v>30911.395</v>
      </c>
      <c r="D7" s="30" t="s">
        <v>696</v>
      </c>
    </row>
    <row r="8" spans="1:6" s="30" customFormat="1" ht="12.95" customHeight="1" x14ac:dyDescent="0.2">
      <c r="A8" s="30" t="s">
        <v>9</v>
      </c>
      <c r="B8" s="6"/>
      <c r="C8" s="30">
        <f>+D4</f>
        <v>0.96795039999999999</v>
      </c>
      <c r="D8" s="30" t="s">
        <v>696</v>
      </c>
    </row>
    <row r="9" spans="1:6" s="30" customFormat="1" ht="12.95" customHeight="1" x14ac:dyDescent="0.2">
      <c r="A9" s="38" t="s">
        <v>10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s="30" customFormat="1" ht="12.95" customHeight="1" x14ac:dyDescent="0.2">
      <c r="C10" s="42" t="s">
        <v>11</v>
      </c>
      <c r="D10" s="42" t="s">
        <v>12</v>
      </c>
    </row>
    <row r="11" spans="1:6" s="30" customFormat="1" ht="12.95" customHeight="1" x14ac:dyDescent="0.2">
      <c r="A11" s="30" t="s">
        <v>13</v>
      </c>
      <c r="C11" s="41">
        <f ca="1">INTERCEPT(INDIRECT($D$9):G985,INDIRECT($C$9):F985)</f>
        <v>7.1537376560196052E-3</v>
      </c>
      <c r="D11" s="6"/>
    </row>
    <row r="12" spans="1:6" s="30" customFormat="1" ht="12.95" customHeight="1" x14ac:dyDescent="0.2">
      <c r="A12" s="30" t="s">
        <v>14</v>
      </c>
      <c r="C12" s="41">
        <f ca="1">SLOPE(INDIRECT($D$9):G985,INDIRECT($C$9):F985)</f>
        <v>-5.8112252048184442E-7</v>
      </c>
      <c r="D12" s="6"/>
      <c r="E12" s="77" t="s">
        <v>692</v>
      </c>
      <c r="F12" s="78" t="s">
        <v>695</v>
      </c>
    </row>
    <row r="13" spans="1:6" s="30" customFormat="1" ht="12.95" customHeight="1" x14ac:dyDescent="0.2">
      <c r="A13" s="30" t="s">
        <v>15</v>
      </c>
      <c r="C13" s="6" t="s">
        <v>16</v>
      </c>
      <c r="E13" s="75" t="s">
        <v>18</v>
      </c>
      <c r="F13" s="79">
        <v>1</v>
      </c>
    </row>
    <row r="14" spans="1:6" s="30" customFormat="1" ht="12.95" customHeight="1" x14ac:dyDescent="0.2">
      <c r="E14" s="75" t="s">
        <v>20</v>
      </c>
      <c r="F14" s="80">
        <f ca="1">NOW()+15018.5+$C$5/24</f>
        <v>60581.689763888884</v>
      </c>
    </row>
    <row r="15" spans="1:6" s="30" customFormat="1" ht="12.95" customHeight="1" x14ac:dyDescent="0.2">
      <c r="A15" s="33" t="s">
        <v>17</v>
      </c>
      <c r="C15" s="43">
        <f ca="1">(C7+C11)+(C8+C12)*INT(MAX(F21:F3526))</f>
        <v>60176.396977679375</v>
      </c>
      <c r="E15" s="75" t="s">
        <v>22</v>
      </c>
      <c r="F15" s="80">
        <f ca="1">ROUND(2*($F$14-$C$7)/$C$8,0)/2+$F$13</f>
        <v>30653.5</v>
      </c>
    </row>
    <row r="16" spans="1:6" s="30" customFormat="1" ht="12.95" customHeight="1" x14ac:dyDescent="0.2">
      <c r="A16" s="33" t="s">
        <v>19</v>
      </c>
      <c r="C16" s="43">
        <f ca="1">+C8+C12</f>
        <v>0.96794981887747955</v>
      </c>
      <c r="E16" s="75" t="s">
        <v>24</v>
      </c>
      <c r="F16" s="80">
        <f ca="1">ROUND(2*($F$14-$C$15)/$C$16,0)/2+$F$13</f>
        <v>419.5</v>
      </c>
    </row>
    <row r="17" spans="1:21" s="30" customFormat="1" ht="12.95" customHeight="1" x14ac:dyDescent="0.2">
      <c r="A17" s="38" t="s">
        <v>21</v>
      </c>
      <c r="C17" s="30">
        <f>COUNT(C21:C2184)</f>
        <v>204</v>
      </c>
      <c r="E17" s="75" t="s">
        <v>693</v>
      </c>
      <c r="F17" s="81">
        <f ca="1">+$C$15+$C$16*$F$16-15018.5-$C$5/24</f>
        <v>45564.347760031815</v>
      </c>
    </row>
    <row r="18" spans="1:21" s="30" customFormat="1" ht="12.95" customHeight="1" x14ac:dyDescent="0.2">
      <c r="A18" s="33" t="s">
        <v>23</v>
      </c>
      <c r="C18" s="34">
        <f ca="1">+C15</f>
        <v>60176.396977679375</v>
      </c>
      <c r="D18" s="74">
        <f ca="1">+C16</f>
        <v>0.96794981887747955</v>
      </c>
      <c r="E18" s="76" t="s">
        <v>694</v>
      </c>
      <c r="F18" s="82">
        <f ca="1">+($C$15+$C$16*$F$16)-($C$16/2)-15018.5-$C$5/24</f>
        <v>45563.863785122376</v>
      </c>
    </row>
    <row r="19" spans="1:21" s="30" customFormat="1" ht="12.95" customHeight="1" x14ac:dyDescent="0.2">
      <c r="B19" s="6"/>
      <c r="E19" s="38"/>
      <c r="F19" s="44"/>
    </row>
    <row r="20" spans="1:21" s="30" customFormat="1" ht="12.95" customHeight="1" x14ac:dyDescent="0.2">
      <c r="A20" s="42" t="s">
        <v>25</v>
      </c>
      <c r="B20" s="42" t="s">
        <v>26</v>
      </c>
      <c r="C20" s="42" t="s">
        <v>27</v>
      </c>
      <c r="D20" s="42" t="s">
        <v>28</v>
      </c>
      <c r="E20" s="42" t="s">
        <v>29</v>
      </c>
      <c r="F20" s="42" t="s">
        <v>30</v>
      </c>
      <c r="G20" s="42" t="s">
        <v>31</v>
      </c>
      <c r="H20" s="45" t="s">
        <v>32</v>
      </c>
      <c r="I20" s="45" t="s">
        <v>33</v>
      </c>
      <c r="J20" s="45" t="s">
        <v>34</v>
      </c>
      <c r="K20" s="45" t="s">
        <v>35</v>
      </c>
      <c r="L20" s="45" t="s">
        <v>697</v>
      </c>
      <c r="M20" s="45" t="s">
        <v>36</v>
      </c>
      <c r="N20" s="45" t="s">
        <v>37</v>
      </c>
      <c r="O20" s="45" t="s">
        <v>38</v>
      </c>
      <c r="P20" s="45" t="s">
        <v>39</v>
      </c>
      <c r="Q20" s="42" t="s">
        <v>40</v>
      </c>
      <c r="U20" s="46" t="s">
        <v>41</v>
      </c>
    </row>
    <row r="21" spans="1:21" s="30" customFormat="1" ht="12.95" customHeight="1" x14ac:dyDescent="0.2">
      <c r="A21" s="47" t="s">
        <v>42</v>
      </c>
      <c r="B21" s="48" t="s">
        <v>43</v>
      </c>
      <c r="C21" s="49">
        <v>14872.39</v>
      </c>
      <c r="D21" s="50"/>
      <c r="E21" s="51">
        <f t="shared" ref="E21:E84" si="0">+(C21-C$7)/C$8</f>
        <v>-16570.069086184583</v>
      </c>
      <c r="F21" s="30">
        <f t="shared" ref="F21:F84" si="1">ROUND(2*E21,0)/2</f>
        <v>-16570</v>
      </c>
      <c r="G21" s="30">
        <f t="shared" ref="G21:G66" si="2">+C21-(C$7+F21*C$8)</f>
        <v>-6.687200000123994E-2</v>
      </c>
      <c r="H21" s="30">
        <f t="shared" ref="H21:H58" si="3">+G21</f>
        <v>-6.687200000123994E-2</v>
      </c>
      <c r="Q21" s="83" t="s">
        <v>690</v>
      </c>
    </row>
    <row r="22" spans="1:21" s="30" customFormat="1" ht="12.95" customHeight="1" x14ac:dyDescent="0.2">
      <c r="A22" s="47" t="s">
        <v>42</v>
      </c>
      <c r="B22" s="48" t="s">
        <v>43</v>
      </c>
      <c r="C22" s="49">
        <v>15144.45</v>
      </c>
      <c r="D22" s="50"/>
      <c r="E22" s="51">
        <f t="shared" si="0"/>
        <v>-16289.000965338721</v>
      </c>
      <c r="F22" s="30">
        <f t="shared" si="1"/>
        <v>-16289</v>
      </c>
      <c r="G22" s="30">
        <f t="shared" si="2"/>
        <v>-9.3439999909605831E-4</v>
      </c>
      <c r="H22" s="30">
        <f t="shared" si="3"/>
        <v>-9.3439999909605831E-4</v>
      </c>
      <c r="Q22" s="83">
        <f t="shared" ref="Q22:Q84" si="4">+C22-15018.5</f>
        <v>125.95000000000073</v>
      </c>
    </row>
    <row r="23" spans="1:21" s="30" customFormat="1" ht="12.95" customHeight="1" x14ac:dyDescent="0.2">
      <c r="A23" s="47" t="s">
        <v>42</v>
      </c>
      <c r="B23" s="48" t="s">
        <v>43</v>
      </c>
      <c r="C23" s="49">
        <v>15237.41</v>
      </c>
      <c r="D23" s="50"/>
      <c r="E23" s="51">
        <f t="shared" si="0"/>
        <v>-16192.962986533195</v>
      </c>
      <c r="F23" s="30">
        <f t="shared" si="1"/>
        <v>-16193</v>
      </c>
      <c r="G23" s="30">
        <f t="shared" si="2"/>
        <v>3.5827199999403092E-2</v>
      </c>
      <c r="H23" s="30">
        <f t="shared" si="3"/>
        <v>3.5827199999403092E-2</v>
      </c>
      <c r="Q23" s="83">
        <f t="shared" si="4"/>
        <v>218.90999999999985</v>
      </c>
    </row>
    <row r="24" spans="1:21" s="30" customFormat="1" ht="12.95" customHeight="1" x14ac:dyDescent="0.2">
      <c r="A24" s="47" t="s">
        <v>42</v>
      </c>
      <c r="B24" s="48" t="s">
        <v>44</v>
      </c>
      <c r="C24" s="49">
        <v>15613.35</v>
      </c>
      <c r="D24" s="50"/>
      <c r="E24" s="51">
        <f t="shared" si="0"/>
        <v>-15804.575317082363</v>
      </c>
      <c r="F24" s="30">
        <f t="shared" si="1"/>
        <v>-15804.5</v>
      </c>
      <c r="G24" s="30">
        <f t="shared" si="2"/>
        <v>-7.2903199999927892E-2</v>
      </c>
      <c r="H24" s="30">
        <f t="shared" si="3"/>
        <v>-7.2903199999927892E-2</v>
      </c>
      <c r="Q24" s="83">
        <f t="shared" si="4"/>
        <v>594.85000000000036</v>
      </c>
    </row>
    <row r="25" spans="1:21" s="30" customFormat="1" ht="12.95" customHeight="1" x14ac:dyDescent="0.2">
      <c r="A25" s="47" t="s">
        <v>42</v>
      </c>
      <c r="B25" s="48" t="s">
        <v>43</v>
      </c>
      <c r="C25" s="49">
        <v>18924.3</v>
      </c>
      <c r="D25" s="50"/>
      <c r="E25" s="51">
        <f t="shared" si="0"/>
        <v>-12383.997155226138</v>
      </c>
      <c r="F25" s="30">
        <f t="shared" si="1"/>
        <v>-12384</v>
      </c>
      <c r="G25" s="30">
        <f t="shared" si="2"/>
        <v>2.7535999979590997E-3</v>
      </c>
      <c r="H25" s="30">
        <f t="shared" si="3"/>
        <v>2.7535999979590997E-3</v>
      </c>
      <c r="Q25" s="83">
        <f t="shared" si="4"/>
        <v>3905.7999999999993</v>
      </c>
    </row>
    <row r="26" spans="1:21" s="30" customFormat="1" ht="12.95" customHeight="1" x14ac:dyDescent="0.2">
      <c r="A26" s="47" t="s">
        <v>42</v>
      </c>
      <c r="B26" s="48" t="s">
        <v>44</v>
      </c>
      <c r="C26" s="49">
        <v>19272.330000000002</v>
      </c>
      <c r="D26" s="50"/>
      <c r="E26" s="51">
        <f t="shared" si="0"/>
        <v>-12024.443607854286</v>
      </c>
      <c r="F26" s="30">
        <f t="shared" si="1"/>
        <v>-12024.5</v>
      </c>
      <c r="G26" s="30">
        <f t="shared" si="2"/>
        <v>5.4584800003794953E-2</v>
      </c>
      <c r="H26" s="30">
        <f t="shared" si="3"/>
        <v>5.4584800003794953E-2</v>
      </c>
      <c r="Q26" s="83">
        <f t="shared" si="4"/>
        <v>4253.8300000000017</v>
      </c>
    </row>
    <row r="27" spans="1:21" s="30" customFormat="1" ht="12.95" customHeight="1" x14ac:dyDescent="0.2">
      <c r="A27" s="47" t="s">
        <v>42</v>
      </c>
      <c r="B27" s="48" t="s">
        <v>43</v>
      </c>
      <c r="C27" s="49">
        <v>26235.279999999999</v>
      </c>
      <c r="D27" s="50"/>
      <c r="E27" s="51">
        <f t="shared" si="0"/>
        <v>-4830.9448500666995</v>
      </c>
      <c r="F27" s="30">
        <f t="shared" si="1"/>
        <v>-4831</v>
      </c>
      <c r="G27" s="30">
        <f t="shared" si="2"/>
        <v>5.3382399997644825E-2</v>
      </c>
      <c r="H27" s="30">
        <f t="shared" si="3"/>
        <v>5.3382399997644825E-2</v>
      </c>
      <c r="Q27" s="83">
        <f t="shared" si="4"/>
        <v>11216.779999999999</v>
      </c>
    </row>
    <row r="28" spans="1:21" s="30" customFormat="1" ht="12.95" customHeight="1" x14ac:dyDescent="0.2">
      <c r="A28" s="47" t="s">
        <v>45</v>
      </c>
      <c r="B28" s="48" t="s">
        <v>43</v>
      </c>
      <c r="C28" s="49">
        <v>28407.312999999998</v>
      </c>
      <c r="D28" s="50"/>
      <c r="E28" s="51">
        <f t="shared" si="0"/>
        <v>-2586.9941269717974</v>
      </c>
      <c r="F28" s="30">
        <f t="shared" si="1"/>
        <v>-2587</v>
      </c>
      <c r="G28" s="30">
        <f t="shared" si="2"/>
        <v>5.6847999985620845E-3</v>
      </c>
      <c r="H28" s="30">
        <f t="shared" si="3"/>
        <v>5.6847999985620845E-3</v>
      </c>
      <c r="Q28" s="83">
        <f t="shared" si="4"/>
        <v>13388.812999999998</v>
      </c>
    </row>
    <row r="29" spans="1:21" s="30" customFormat="1" ht="12.95" customHeight="1" x14ac:dyDescent="0.2">
      <c r="A29" s="47" t="s">
        <v>45</v>
      </c>
      <c r="B29" s="48" t="s">
        <v>43</v>
      </c>
      <c r="C29" s="49">
        <v>28409.238000000001</v>
      </c>
      <c r="D29" s="50"/>
      <c r="E29" s="51">
        <f t="shared" si="0"/>
        <v>-2585.0053887058666</v>
      </c>
      <c r="F29" s="30">
        <f t="shared" si="1"/>
        <v>-2585</v>
      </c>
      <c r="G29" s="30">
        <f t="shared" si="2"/>
        <v>-5.2159999977448024E-3</v>
      </c>
      <c r="H29" s="30">
        <f t="shared" si="3"/>
        <v>-5.2159999977448024E-3</v>
      </c>
      <c r="Q29" s="83">
        <f t="shared" si="4"/>
        <v>13390.738000000001</v>
      </c>
    </row>
    <row r="30" spans="1:21" s="30" customFormat="1" ht="12.95" customHeight="1" x14ac:dyDescent="0.2">
      <c r="A30" s="47" t="s">
        <v>45</v>
      </c>
      <c r="B30" s="48" t="s">
        <v>43</v>
      </c>
      <c r="C30" s="49">
        <v>28410.215</v>
      </c>
      <c r="D30" s="50"/>
      <c r="E30" s="51">
        <f t="shared" si="0"/>
        <v>-2583.9960394664854</v>
      </c>
      <c r="F30" s="30">
        <f t="shared" si="1"/>
        <v>-2584</v>
      </c>
      <c r="G30" s="30">
        <f t="shared" si="2"/>
        <v>3.8335999997798353E-3</v>
      </c>
      <c r="H30" s="30">
        <f t="shared" si="3"/>
        <v>3.8335999997798353E-3</v>
      </c>
      <c r="Q30" s="83">
        <f t="shared" si="4"/>
        <v>13391.715</v>
      </c>
    </row>
    <row r="31" spans="1:21" s="30" customFormat="1" ht="12.95" customHeight="1" x14ac:dyDescent="0.2">
      <c r="A31" s="47" t="s">
        <v>46</v>
      </c>
      <c r="B31" s="48" t="s">
        <v>43</v>
      </c>
      <c r="C31" s="49">
        <v>30911.382000000001</v>
      </c>
      <c r="D31" s="50"/>
      <c r="E31" s="51">
        <f t="shared" si="0"/>
        <v>-1.3430440236411359E-2</v>
      </c>
      <c r="F31" s="30">
        <f t="shared" si="1"/>
        <v>0</v>
      </c>
      <c r="G31" s="30">
        <f t="shared" si="2"/>
        <v>-1.299999999901047E-2</v>
      </c>
      <c r="H31" s="30">
        <f t="shared" si="3"/>
        <v>-1.299999999901047E-2</v>
      </c>
      <c r="Q31" s="83">
        <f t="shared" si="4"/>
        <v>15892.882000000001</v>
      </c>
    </row>
    <row r="32" spans="1:21" s="30" customFormat="1" ht="12.95" customHeight="1" x14ac:dyDescent="0.2">
      <c r="A32" s="47" t="s">
        <v>47</v>
      </c>
      <c r="B32" s="48" t="s">
        <v>43</v>
      </c>
      <c r="C32" s="49">
        <v>30911.393</v>
      </c>
      <c r="D32" s="50"/>
      <c r="E32" s="51">
        <f t="shared" si="0"/>
        <v>-2.0662215754107378E-3</v>
      </c>
      <c r="F32" s="30">
        <f t="shared" si="1"/>
        <v>0</v>
      </c>
      <c r="G32" s="30">
        <f t="shared" si="2"/>
        <v>-2.0000000004074536E-3</v>
      </c>
      <c r="H32" s="30">
        <f t="shared" si="3"/>
        <v>-2.0000000004074536E-3</v>
      </c>
      <c r="Q32" s="83">
        <f t="shared" si="4"/>
        <v>15892.893</v>
      </c>
    </row>
    <row r="33" spans="1:17" s="30" customFormat="1" ht="12.95" customHeight="1" x14ac:dyDescent="0.2">
      <c r="A33" s="30" t="s">
        <v>48</v>
      </c>
      <c r="B33" s="6"/>
      <c r="C33" s="50">
        <v>30911.395</v>
      </c>
      <c r="D33" s="50" t="s">
        <v>16</v>
      </c>
      <c r="E33" s="30">
        <f t="shared" si="0"/>
        <v>0</v>
      </c>
      <c r="F33" s="30">
        <f t="shared" si="1"/>
        <v>0</v>
      </c>
      <c r="G33" s="30">
        <f t="shared" si="2"/>
        <v>0</v>
      </c>
      <c r="H33" s="30">
        <f t="shared" si="3"/>
        <v>0</v>
      </c>
      <c r="Q33" s="83">
        <f t="shared" si="4"/>
        <v>15892.895</v>
      </c>
    </row>
    <row r="34" spans="1:17" s="30" customFormat="1" ht="12.95" customHeight="1" x14ac:dyDescent="0.2">
      <c r="A34" s="47" t="s">
        <v>47</v>
      </c>
      <c r="B34" s="48" t="s">
        <v>43</v>
      </c>
      <c r="C34" s="49">
        <v>30914.294000000002</v>
      </c>
      <c r="D34" s="50"/>
      <c r="E34" s="51">
        <f t="shared" si="0"/>
        <v>2.9949881729489976</v>
      </c>
      <c r="F34" s="30">
        <f t="shared" si="1"/>
        <v>3</v>
      </c>
      <c r="G34" s="30">
        <f t="shared" si="2"/>
        <v>-4.8511999993934296E-3</v>
      </c>
      <c r="H34" s="30">
        <f t="shared" si="3"/>
        <v>-4.8511999993934296E-3</v>
      </c>
      <c r="Q34" s="83">
        <f t="shared" si="4"/>
        <v>15895.794000000002</v>
      </c>
    </row>
    <row r="35" spans="1:17" s="30" customFormat="1" ht="12.95" customHeight="1" x14ac:dyDescent="0.2">
      <c r="A35" s="47" t="s">
        <v>47</v>
      </c>
      <c r="B35" s="48" t="s">
        <v>43</v>
      </c>
      <c r="C35" s="49">
        <v>30915.268</v>
      </c>
      <c r="D35" s="50"/>
      <c r="E35" s="51">
        <f t="shared" si="0"/>
        <v>4.0012380799673126</v>
      </c>
      <c r="F35" s="30">
        <f t="shared" si="1"/>
        <v>4</v>
      </c>
      <c r="G35" s="30">
        <f t="shared" si="2"/>
        <v>1.1984000011580065E-3</v>
      </c>
      <c r="H35" s="30">
        <f t="shared" si="3"/>
        <v>1.1984000011580065E-3</v>
      </c>
      <c r="Q35" s="83">
        <f t="shared" si="4"/>
        <v>15896.768</v>
      </c>
    </row>
    <row r="36" spans="1:17" s="30" customFormat="1" ht="12.95" customHeight="1" x14ac:dyDescent="0.2">
      <c r="A36" s="47" t="s">
        <v>47</v>
      </c>
      <c r="B36" s="48" t="s">
        <v>43</v>
      </c>
      <c r="C36" s="49">
        <v>30945.273000000001</v>
      </c>
      <c r="D36" s="50"/>
      <c r="E36" s="51">
        <f t="shared" si="0"/>
        <v>34.999727258752735</v>
      </c>
      <c r="F36" s="30">
        <f t="shared" si="1"/>
        <v>35</v>
      </c>
      <c r="G36" s="30">
        <f t="shared" si="2"/>
        <v>-2.6399999842396937E-4</v>
      </c>
      <c r="H36" s="30">
        <f t="shared" si="3"/>
        <v>-2.6399999842396937E-4</v>
      </c>
      <c r="Q36" s="83">
        <f t="shared" si="4"/>
        <v>15926.773000000001</v>
      </c>
    </row>
    <row r="37" spans="1:17" s="30" customFormat="1" ht="12.95" customHeight="1" x14ac:dyDescent="0.2">
      <c r="A37" s="47" t="s">
        <v>47</v>
      </c>
      <c r="B37" s="48" t="s">
        <v>43</v>
      </c>
      <c r="C37" s="49">
        <v>30946.241999999998</v>
      </c>
      <c r="D37" s="50"/>
      <c r="E37" s="51">
        <f t="shared" si="0"/>
        <v>36.000811611832525</v>
      </c>
      <c r="F37" s="30">
        <f t="shared" si="1"/>
        <v>36</v>
      </c>
      <c r="G37" s="30">
        <f t="shared" si="2"/>
        <v>7.8559999747085385E-4</v>
      </c>
      <c r="H37" s="30">
        <f t="shared" si="3"/>
        <v>7.8559999747085385E-4</v>
      </c>
      <c r="Q37" s="83">
        <f t="shared" si="4"/>
        <v>15927.741999999998</v>
      </c>
    </row>
    <row r="38" spans="1:17" s="30" customFormat="1" ht="12.95" customHeight="1" x14ac:dyDescent="0.2">
      <c r="A38" s="47" t="s">
        <v>49</v>
      </c>
      <c r="B38" s="48" t="s">
        <v>43</v>
      </c>
      <c r="C38" s="49">
        <v>33539.381999999998</v>
      </c>
      <c r="D38" s="50"/>
      <c r="E38" s="51">
        <f t="shared" si="0"/>
        <v>2715.0017190963476</v>
      </c>
      <c r="F38" s="30">
        <f t="shared" si="1"/>
        <v>2715</v>
      </c>
      <c r="G38" s="30">
        <f t="shared" si="2"/>
        <v>1.6639999957988039E-3</v>
      </c>
      <c r="H38" s="30">
        <f t="shared" si="3"/>
        <v>1.6639999957988039E-3</v>
      </c>
      <c r="Q38" s="83">
        <f t="shared" si="4"/>
        <v>18520.881999999998</v>
      </c>
    </row>
    <row r="39" spans="1:17" s="30" customFormat="1" ht="12.95" customHeight="1" x14ac:dyDescent="0.2">
      <c r="A39" s="47" t="s">
        <v>50</v>
      </c>
      <c r="B39" s="48" t="s">
        <v>43</v>
      </c>
      <c r="C39" s="49">
        <v>33839.447</v>
      </c>
      <c r="D39" s="50"/>
      <c r="E39" s="51">
        <f t="shared" si="0"/>
        <v>3025.0021075460063</v>
      </c>
      <c r="F39" s="30">
        <f t="shared" si="1"/>
        <v>3025</v>
      </c>
      <c r="G39" s="30">
        <f t="shared" si="2"/>
        <v>2.0399999993969686E-3</v>
      </c>
      <c r="H39" s="30">
        <f t="shared" si="3"/>
        <v>2.0399999993969686E-3</v>
      </c>
      <c r="Q39" s="83">
        <f t="shared" si="4"/>
        <v>18820.947</v>
      </c>
    </row>
    <row r="40" spans="1:17" s="30" customFormat="1" ht="12.95" customHeight="1" x14ac:dyDescent="0.2">
      <c r="A40" s="47" t="s">
        <v>50</v>
      </c>
      <c r="B40" s="48" t="s">
        <v>43</v>
      </c>
      <c r="C40" s="49">
        <v>33872.347000000002</v>
      </c>
      <c r="D40" s="50"/>
      <c r="E40" s="51">
        <f t="shared" si="0"/>
        <v>3058.9914524545898</v>
      </c>
      <c r="F40" s="30">
        <f t="shared" si="1"/>
        <v>3059</v>
      </c>
      <c r="G40" s="30">
        <f t="shared" si="2"/>
        <v>-8.2735999967553653E-3</v>
      </c>
      <c r="H40" s="30">
        <f t="shared" si="3"/>
        <v>-8.2735999967553653E-3</v>
      </c>
      <c r="Q40" s="83">
        <f t="shared" si="4"/>
        <v>18853.847000000002</v>
      </c>
    </row>
    <row r="41" spans="1:17" s="30" customFormat="1" ht="12.95" customHeight="1" x14ac:dyDescent="0.2">
      <c r="A41" s="47" t="s">
        <v>51</v>
      </c>
      <c r="B41" s="48" t="s">
        <v>43</v>
      </c>
      <c r="C41" s="49">
        <v>34554.758000000002</v>
      </c>
      <c r="D41" s="50"/>
      <c r="E41" s="51">
        <f t="shared" si="0"/>
        <v>3763.9976180597696</v>
      </c>
      <c r="F41" s="30">
        <f t="shared" si="1"/>
        <v>3764</v>
      </c>
      <c r="G41" s="30">
        <f t="shared" si="2"/>
        <v>-2.305599999090191E-3</v>
      </c>
      <c r="H41" s="30">
        <f t="shared" si="3"/>
        <v>-2.305599999090191E-3</v>
      </c>
      <c r="Q41" s="83">
        <f t="shared" si="4"/>
        <v>19536.258000000002</v>
      </c>
    </row>
    <row r="42" spans="1:17" s="30" customFormat="1" ht="12.95" customHeight="1" x14ac:dyDescent="0.2">
      <c r="A42" s="47" t="s">
        <v>52</v>
      </c>
      <c r="B42" s="48" t="s">
        <v>43</v>
      </c>
      <c r="C42" s="49">
        <v>34958.400999999998</v>
      </c>
      <c r="D42" s="50"/>
      <c r="E42" s="51">
        <f t="shared" si="0"/>
        <v>4181.0055556565685</v>
      </c>
      <c r="F42" s="30">
        <f t="shared" si="1"/>
        <v>4181</v>
      </c>
      <c r="G42" s="30">
        <f t="shared" si="2"/>
        <v>5.3775999986100942E-3</v>
      </c>
      <c r="H42" s="30">
        <f t="shared" si="3"/>
        <v>5.3775999986100942E-3</v>
      </c>
      <c r="Q42" s="83">
        <f t="shared" si="4"/>
        <v>19939.900999999998</v>
      </c>
    </row>
    <row r="43" spans="1:17" s="30" customFormat="1" ht="12.95" customHeight="1" x14ac:dyDescent="0.2">
      <c r="A43" s="47" t="s">
        <v>53</v>
      </c>
      <c r="B43" s="48" t="s">
        <v>43</v>
      </c>
      <c r="C43" s="49">
        <v>35197.49</v>
      </c>
      <c r="D43" s="50"/>
      <c r="E43" s="51">
        <f t="shared" si="0"/>
        <v>4428.0109807279359</v>
      </c>
      <c r="F43" s="30">
        <f t="shared" si="1"/>
        <v>4428</v>
      </c>
      <c r="G43" s="30">
        <f t="shared" si="2"/>
        <v>1.0628799995174631E-2</v>
      </c>
      <c r="H43" s="30">
        <f t="shared" si="3"/>
        <v>1.0628799995174631E-2</v>
      </c>
      <c r="Q43" s="83">
        <f t="shared" si="4"/>
        <v>20178.989999999998</v>
      </c>
    </row>
    <row r="44" spans="1:17" s="30" customFormat="1" ht="12.95" customHeight="1" x14ac:dyDescent="0.2">
      <c r="A44" s="47" t="s">
        <v>53</v>
      </c>
      <c r="B44" s="48" t="s">
        <v>43</v>
      </c>
      <c r="C44" s="49">
        <v>35228.455000000002</v>
      </c>
      <c r="D44" s="50"/>
      <c r="E44" s="51">
        <f t="shared" si="0"/>
        <v>4460.0012562627189</v>
      </c>
      <c r="F44" s="30">
        <f t="shared" si="1"/>
        <v>4460</v>
      </c>
      <c r="G44" s="30">
        <f t="shared" si="2"/>
        <v>1.2160000042058527E-3</v>
      </c>
      <c r="H44" s="30">
        <f t="shared" si="3"/>
        <v>1.2160000042058527E-3</v>
      </c>
      <c r="Q44" s="83">
        <f t="shared" si="4"/>
        <v>20209.955000000002</v>
      </c>
    </row>
    <row r="45" spans="1:17" s="30" customFormat="1" ht="12.95" customHeight="1" x14ac:dyDescent="0.2">
      <c r="A45" s="47" t="s">
        <v>53</v>
      </c>
      <c r="B45" s="48" t="s">
        <v>43</v>
      </c>
      <c r="C45" s="49">
        <v>35258.455999999998</v>
      </c>
      <c r="D45" s="50"/>
      <c r="E45" s="51">
        <f t="shared" si="0"/>
        <v>4490.9956129983502</v>
      </c>
      <c r="F45" s="30">
        <f t="shared" si="1"/>
        <v>4491</v>
      </c>
      <c r="G45" s="30">
        <f t="shared" si="2"/>
        <v>-4.2463999998290092E-3</v>
      </c>
      <c r="H45" s="30">
        <f t="shared" si="3"/>
        <v>-4.2463999998290092E-3</v>
      </c>
      <c r="Q45" s="83">
        <f t="shared" si="4"/>
        <v>20239.955999999998</v>
      </c>
    </row>
    <row r="46" spans="1:17" s="30" customFormat="1" ht="12.95" customHeight="1" x14ac:dyDescent="0.2">
      <c r="A46" s="47" t="s">
        <v>54</v>
      </c>
      <c r="B46" s="48" t="s">
        <v>43</v>
      </c>
      <c r="C46" s="49">
        <v>35745.339</v>
      </c>
      <c r="D46" s="50"/>
      <c r="E46" s="51">
        <f t="shared" si="0"/>
        <v>4993.9996925462292</v>
      </c>
      <c r="F46" s="30">
        <f t="shared" si="1"/>
        <v>4994</v>
      </c>
      <c r="G46" s="30">
        <f t="shared" si="2"/>
        <v>-2.9760000325040892E-4</v>
      </c>
      <c r="H46" s="30">
        <f t="shared" si="3"/>
        <v>-2.9760000325040892E-4</v>
      </c>
      <c r="Q46" s="83">
        <f t="shared" si="4"/>
        <v>20726.839</v>
      </c>
    </row>
    <row r="47" spans="1:17" s="30" customFormat="1" ht="12.95" customHeight="1" x14ac:dyDescent="0.2">
      <c r="A47" s="47" t="s">
        <v>55</v>
      </c>
      <c r="B47" s="48" t="s">
        <v>43</v>
      </c>
      <c r="C47" s="49">
        <v>36074.419000000002</v>
      </c>
      <c r="D47" s="50"/>
      <c r="E47" s="51">
        <f t="shared" si="0"/>
        <v>5333.9757904950511</v>
      </c>
      <c r="F47" s="30">
        <f t="shared" si="1"/>
        <v>5334</v>
      </c>
      <c r="G47" s="30">
        <f t="shared" si="2"/>
        <v>-2.3433599999407306E-2</v>
      </c>
      <c r="H47" s="30">
        <f t="shared" si="3"/>
        <v>-2.3433599999407306E-2</v>
      </c>
      <c r="Q47" s="83">
        <f t="shared" si="4"/>
        <v>21055.919000000002</v>
      </c>
    </row>
    <row r="48" spans="1:17" s="30" customFormat="1" ht="12.95" customHeight="1" x14ac:dyDescent="0.2">
      <c r="A48" s="47" t="s">
        <v>56</v>
      </c>
      <c r="B48" s="48" t="s">
        <v>43</v>
      </c>
      <c r="C48" s="49">
        <v>36074.438000000002</v>
      </c>
      <c r="D48" s="50"/>
      <c r="E48" s="51">
        <f t="shared" si="0"/>
        <v>5333.9954196000144</v>
      </c>
      <c r="F48" s="30">
        <f t="shared" si="1"/>
        <v>5334</v>
      </c>
      <c r="G48" s="30">
        <f t="shared" si="2"/>
        <v>-4.4335999991744757E-3</v>
      </c>
      <c r="H48" s="30">
        <f t="shared" si="3"/>
        <v>-4.4335999991744757E-3</v>
      </c>
      <c r="Q48" s="83">
        <f t="shared" si="4"/>
        <v>21055.938000000002</v>
      </c>
    </row>
    <row r="49" spans="1:32" s="30" customFormat="1" ht="12.95" customHeight="1" x14ac:dyDescent="0.2">
      <c r="A49" s="47" t="s">
        <v>55</v>
      </c>
      <c r="B49" s="48" t="s">
        <v>43</v>
      </c>
      <c r="C49" s="49">
        <v>36108.330999999998</v>
      </c>
      <c r="D49" s="50"/>
      <c r="E49" s="51">
        <f t="shared" si="0"/>
        <v>5369.0106435205753</v>
      </c>
      <c r="F49" s="30">
        <f t="shared" si="1"/>
        <v>5369</v>
      </c>
      <c r="G49" s="30">
        <f t="shared" si="2"/>
        <v>1.03023999981815E-2</v>
      </c>
      <c r="H49" s="30">
        <f t="shared" si="3"/>
        <v>1.03023999981815E-2</v>
      </c>
      <c r="Q49" s="83">
        <f t="shared" si="4"/>
        <v>21089.830999999998</v>
      </c>
    </row>
    <row r="50" spans="1:32" s="30" customFormat="1" ht="12.95" customHeight="1" x14ac:dyDescent="0.2">
      <c r="A50" s="47" t="s">
        <v>55</v>
      </c>
      <c r="B50" s="48" t="s">
        <v>43</v>
      </c>
      <c r="C50" s="49">
        <v>36343.504999999997</v>
      </c>
      <c r="D50" s="50"/>
      <c r="E50" s="51">
        <f t="shared" si="0"/>
        <v>5611.9714398588985</v>
      </c>
      <c r="F50" s="30">
        <f t="shared" si="1"/>
        <v>5612</v>
      </c>
      <c r="G50" s="30">
        <f t="shared" si="2"/>
        <v>-2.7644800000416581E-2</v>
      </c>
      <c r="H50" s="30">
        <f t="shared" si="3"/>
        <v>-2.7644800000416581E-2</v>
      </c>
      <c r="Q50" s="83">
        <f t="shared" si="4"/>
        <v>21325.004999999997</v>
      </c>
    </row>
    <row r="51" spans="1:32" s="30" customFormat="1" ht="12.95" customHeight="1" x14ac:dyDescent="0.2">
      <c r="A51" s="47" t="s">
        <v>57</v>
      </c>
      <c r="B51" s="48" t="s">
        <v>43</v>
      </c>
      <c r="C51" s="49">
        <v>36344.504999999997</v>
      </c>
      <c r="D51" s="50"/>
      <c r="E51" s="51">
        <f t="shared" si="0"/>
        <v>5613.0045506463939</v>
      </c>
      <c r="F51" s="30">
        <f t="shared" si="1"/>
        <v>5613</v>
      </c>
      <c r="G51" s="30">
        <f t="shared" si="2"/>
        <v>4.404799998155795E-3</v>
      </c>
      <c r="H51" s="30">
        <f t="shared" si="3"/>
        <v>4.404799998155795E-3</v>
      </c>
      <c r="Q51" s="83">
        <f t="shared" si="4"/>
        <v>21326.004999999997</v>
      </c>
    </row>
    <row r="52" spans="1:32" s="30" customFormat="1" ht="12.95" customHeight="1" x14ac:dyDescent="0.2">
      <c r="A52" s="47" t="s">
        <v>55</v>
      </c>
      <c r="B52" s="48" t="s">
        <v>43</v>
      </c>
      <c r="C52" s="49">
        <v>36404.478000000003</v>
      </c>
      <c r="D52" s="50"/>
      <c r="E52" s="51">
        <f t="shared" si="0"/>
        <v>5674.9633039048304</v>
      </c>
      <c r="F52" s="30">
        <f t="shared" si="1"/>
        <v>5675</v>
      </c>
      <c r="G52" s="30">
        <f t="shared" si="2"/>
        <v>-3.5519999997632112E-2</v>
      </c>
      <c r="H52" s="30">
        <f t="shared" si="3"/>
        <v>-3.5519999997632112E-2</v>
      </c>
      <c r="Q52" s="83">
        <f t="shared" si="4"/>
        <v>21385.978000000003</v>
      </c>
    </row>
    <row r="53" spans="1:32" s="30" customFormat="1" ht="12.95" customHeight="1" x14ac:dyDescent="0.2">
      <c r="A53" s="47" t="s">
        <v>55</v>
      </c>
      <c r="B53" s="48" t="s">
        <v>43</v>
      </c>
      <c r="C53" s="49">
        <v>36436.466999999997</v>
      </c>
      <c r="D53" s="50"/>
      <c r="E53" s="51">
        <f t="shared" si="0"/>
        <v>5708.0114848859985</v>
      </c>
      <c r="F53" s="30">
        <f t="shared" si="1"/>
        <v>5708</v>
      </c>
      <c r="G53" s="30">
        <f t="shared" si="2"/>
        <v>1.1116799993033055E-2</v>
      </c>
      <c r="H53" s="30">
        <f t="shared" si="3"/>
        <v>1.1116799993033055E-2</v>
      </c>
      <c r="Q53" s="83">
        <f t="shared" si="4"/>
        <v>21417.966999999997</v>
      </c>
    </row>
    <row r="54" spans="1:32" s="30" customFormat="1" ht="12.95" customHeight="1" x14ac:dyDescent="0.2">
      <c r="A54" s="47" t="s">
        <v>55</v>
      </c>
      <c r="B54" s="48" t="s">
        <v>43</v>
      </c>
      <c r="C54" s="49">
        <v>37194.351000000002</v>
      </c>
      <c r="D54" s="50"/>
      <c r="E54" s="51">
        <f t="shared" si="0"/>
        <v>6490.9896209557864</v>
      </c>
      <c r="F54" s="30">
        <f t="shared" si="1"/>
        <v>6491</v>
      </c>
      <c r="G54" s="30">
        <f t="shared" si="2"/>
        <v>-1.0046399998827837E-2</v>
      </c>
      <c r="H54" s="30">
        <f t="shared" si="3"/>
        <v>-1.0046399998827837E-2</v>
      </c>
      <c r="Q54" s="83">
        <f t="shared" si="4"/>
        <v>22175.851000000002</v>
      </c>
    </row>
    <row r="55" spans="1:32" s="30" customFormat="1" ht="12.95" customHeight="1" x14ac:dyDescent="0.2">
      <c r="A55" s="47" t="s">
        <v>58</v>
      </c>
      <c r="B55" s="48" t="s">
        <v>43</v>
      </c>
      <c r="C55" s="49">
        <v>37196.298000000003</v>
      </c>
      <c r="D55" s="50"/>
      <c r="E55" s="51">
        <f t="shared" si="0"/>
        <v>6493.0010876590395</v>
      </c>
      <c r="F55" s="30">
        <f t="shared" si="1"/>
        <v>6493</v>
      </c>
      <c r="G55" s="30">
        <f t="shared" si="2"/>
        <v>1.0528000057092868E-3</v>
      </c>
      <c r="H55" s="30">
        <f t="shared" si="3"/>
        <v>1.0528000057092868E-3</v>
      </c>
      <c r="Q55" s="83">
        <f t="shared" si="4"/>
        <v>22177.798000000003</v>
      </c>
    </row>
    <row r="56" spans="1:32" s="30" customFormat="1" ht="12.95" customHeight="1" x14ac:dyDescent="0.2">
      <c r="A56" s="47" t="s">
        <v>58</v>
      </c>
      <c r="B56" s="48" t="s">
        <v>43</v>
      </c>
      <c r="C56" s="49">
        <v>37196.300999999999</v>
      </c>
      <c r="D56" s="50"/>
      <c r="E56" s="51">
        <f t="shared" si="0"/>
        <v>6493.0041869913985</v>
      </c>
      <c r="F56" s="30">
        <f t="shared" si="1"/>
        <v>6493</v>
      </c>
      <c r="G56" s="30">
        <f t="shared" si="2"/>
        <v>4.0528000026824884E-3</v>
      </c>
      <c r="H56" s="30">
        <f t="shared" si="3"/>
        <v>4.0528000026824884E-3</v>
      </c>
      <c r="Q56" s="83">
        <f t="shared" si="4"/>
        <v>22177.800999999999</v>
      </c>
    </row>
    <row r="57" spans="1:32" s="30" customFormat="1" ht="12.95" customHeight="1" x14ac:dyDescent="0.2">
      <c r="A57" s="47" t="s">
        <v>55</v>
      </c>
      <c r="B57" s="48" t="s">
        <v>43</v>
      </c>
      <c r="C57" s="49">
        <v>37885.455999999998</v>
      </c>
      <c r="D57" s="50"/>
      <c r="E57" s="51">
        <f t="shared" si="0"/>
        <v>7204.9776517474429</v>
      </c>
      <c r="F57" s="30">
        <f t="shared" si="1"/>
        <v>7205</v>
      </c>
      <c r="G57" s="30">
        <f t="shared" si="2"/>
        <v>-2.1632000003592111E-2</v>
      </c>
      <c r="H57" s="30">
        <f t="shared" si="3"/>
        <v>-2.1632000003592111E-2</v>
      </c>
      <c r="Q57" s="83">
        <f t="shared" si="4"/>
        <v>22866.955999999998</v>
      </c>
    </row>
    <row r="58" spans="1:32" s="30" customFormat="1" ht="12.95" customHeight="1" x14ac:dyDescent="0.2">
      <c r="A58" s="47" t="s">
        <v>59</v>
      </c>
      <c r="B58" s="48" t="s">
        <v>43</v>
      </c>
      <c r="C58" s="49">
        <v>38941.512000000002</v>
      </c>
      <c r="D58" s="50"/>
      <c r="E58" s="51">
        <f t="shared" si="0"/>
        <v>8296.0004975461579</v>
      </c>
      <c r="F58" s="30">
        <f t="shared" si="1"/>
        <v>8296</v>
      </c>
      <c r="G58" s="30">
        <f t="shared" si="2"/>
        <v>4.8160000005736947E-4</v>
      </c>
      <c r="H58" s="30">
        <f t="shared" si="3"/>
        <v>4.8160000005736947E-4</v>
      </c>
      <c r="Q58" s="83">
        <f t="shared" si="4"/>
        <v>23923.012000000002</v>
      </c>
    </row>
    <row r="59" spans="1:32" s="30" customFormat="1" ht="12.95" customHeight="1" x14ac:dyDescent="0.2">
      <c r="A59" s="30" t="s">
        <v>60</v>
      </c>
      <c r="B59" s="6"/>
      <c r="C59" s="50">
        <v>40364.400000000001</v>
      </c>
      <c r="D59" s="50"/>
      <c r="E59" s="30">
        <f t="shared" si="0"/>
        <v>9766.0014397431951</v>
      </c>
      <c r="F59" s="30">
        <f t="shared" si="1"/>
        <v>9766</v>
      </c>
      <c r="G59" s="30">
        <f t="shared" si="2"/>
        <v>1.393600003211759E-3</v>
      </c>
      <c r="I59" s="30">
        <f t="shared" ref="I59:I65" si="5">+G59</f>
        <v>1.393600003211759E-3</v>
      </c>
      <c r="Q59" s="83">
        <f t="shared" si="4"/>
        <v>25345.9</v>
      </c>
      <c r="AB59" s="30">
        <v>9</v>
      </c>
      <c r="AD59" s="30" t="s">
        <v>61</v>
      </c>
      <c r="AF59" s="30" t="s">
        <v>62</v>
      </c>
    </row>
    <row r="60" spans="1:32" s="30" customFormat="1" ht="12.95" customHeight="1" x14ac:dyDescent="0.2">
      <c r="A60" s="30" t="s">
        <v>63</v>
      </c>
      <c r="B60" s="6"/>
      <c r="C60" s="50">
        <v>40390.531999999999</v>
      </c>
      <c r="D60" s="50"/>
      <c r="E60" s="30">
        <f t="shared" si="0"/>
        <v>9792.9986908420087</v>
      </c>
      <c r="F60" s="30">
        <f t="shared" si="1"/>
        <v>9793</v>
      </c>
      <c r="G60" s="30">
        <f t="shared" si="2"/>
        <v>-1.2672000011662021E-3</v>
      </c>
      <c r="I60" s="30">
        <f t="shared" si="5"/>
        <v>-1.2672000011662021E-3</v>
      </c>
      <c r="Q60" s="83">
        <f t="shared" si="4"/>
        <v>25372.031999999999</v>
      </c>
      <c r="AB60" s="30">
        <v>10</v>
      </c>
      <c r="AD60" s="30" t="s">
        <v>61</v>
      </c>
      <c r="AF60" s="30" t="s">
        <v>62</v>
      </c>
    </row>
    <row r="61" spans="1:32" s="30" customFormat="1" ht="12.95" customHeight="1" x14ac:dyDescent="0.2">
      <c r="A61" s="30" t="s">
        <v>63</v>
      </c>
      <c r="B61" s="6"/>
      <c r="C61" s="50">
        <v>40393.436000000002</v>
      </c>
      <c r="D61" s="50"/>
      <c r="E61" s="30">
        <f t="shared" si="0"/>
        <v>9795.9988445688959</v>
      </c>
      <c r="F61" s="30">
        <f t="shared" si="1"/>
        <v>9796</v>
      </c>
      <c r="G61" s="30">
        <f t="shared" si="2"/>
        <v>-1.1184000031789765E-3</v>
      </c>
      <c r="I61" s="30">
        <f t="shared" si="5"/>
        <v>-1.1184000031789765E-3</v>
      </c>
      <c r="Q61" s="83">
        <f t="shared" si="4"/>
        <v>25374.936000000002</v>
      </c>
      <c r="AB61" s="30">
        <v>11</v>
      </c>
      <c r="AD61" s="30" t="s">
        <v>61</v>
      </c>
      <c r="AF61" s="30" t="s">
        <v>62</v>
      </c>
    </row>
    <row r="62" spans="1:32" s="30" customFormat="1" ht="12.95" customHeight="1" x14ac:dyDescent="0.2">
      <c r="A62" s="30" t="s">
        <v>63</v>
      </c>
      <c r="B62" s="6"/>
      <c r="C62" s="50">
        <v>40419.569000000003</v>
      </c>
      <c r="D62" s="50"/>
      <c r="E62" s="30">
        <f t="shared" si="0"/>
        <v>9822.9971287785029</v>
      </c>
      <c r="F62" s="30">
        <f t="shared" si="1"/>
        <v>9823</v>
      </c>
      <c r="G62" s="30">
        <f t="shared" si="2"/>
        <v>-2.7791999964392744E-3</v>
      </c>
      <c r="I62" s="30">
        <f t="shared" si="5"/>
        <v>-2.7791999964392744E-3</v>
      </c>
      <c r="Q62" s="83">
        <f t="shared" si="4"/>
        <v>25401.069000000003</v>
      </c>
      <c r="AB62" s="30">
        <v>13</v>
      </c>
      <c r="AD62" s="30" t="s">
        <v>61</v>
      </c>
      <c r="AF62" s="30" t="s">
        <v>62</v>
      </c>
    </row>
    <row r="63" spans="1:32" s="30" customFormat="1" ht="12.95" customHeight="1" x14ac:dyDescent="0.2">
      <c r="A63" s="30" t="s">
        <v>63</v>
      </c>
      <c r="B63" s="6"/>
      <c r="C63" s="50">
        <v>40423.440000000002</v>
      </c>
      <c r="D63" s="50"/>
      <c r="E63" s="30">
        <f t="shared" si="0"/>
        <v>9826.9963006368944</v>
      </c>
      <c r="F63" s="30">
        <f t="shared" si="1"/>
        <v>9827</v>
      </c>
      <c r="G63" s="30">
        <f t="shared" si="2"/>
        <v>-3.5807999956887215E-3</v>
      </c>
      <c r="I63" s="30">
        <f t="shared" si="5"/>
        <v>-3.5807999956887215E-3</v>
      </c>
      <c r="Q63" s="83">
        <f t="shared" si="4"/>
        <v>25404.940000000002</v>
      </c>
      <c r="AB63" s="30">
        <v>13</v>
      </c>
      <c r="AD63" s="30" t="s">
        <v>61</v>
      </c>
      <c r="AF63" s="30" t="s">
        <v>62</v>
      </c>
    </row>
    <row r="64" spans="1:32" s="30" customFormat="1" ht="12.95" customHeight="1" x14ac:dyDescent="0.2">
      <c r="A64" s="30" t="s">
        <v>64</v>
      </c>
      <c r="B64" s="6"/>
      <c r="C64" s="50">
        <v>40453.442000000003</v>
      </c>
      <c r="D64" s="50"/>
      <c r="E64" s="30">
        <f t="shared" si="0"/>
        <v>9857.9916904833171</v>
      </c>
      <c r="F64" s="30">
        <f t="shared" si="1"/>
        <v>9858</v>
      </c>
      <c r="G64" s="30">
        <f t="shared" si="2"/>
        <v>-8.0431999958818778E-3</v>
      </c>
      <c r="I64" s="30">
        <f t="shared" si="5"/>
        <v>-8.0431999958818778E-3</v>
      </c>
      <c r="Q64" s="83">
        <f t="shared" si="4"/>
        <v>25434.942000000003</v>
      </c>
      <c r="AB64" s="30">
        <v>10</v>
      </c>
      <c r="AD64" s="30" t="s">
        <v>61</v>
      </c>
      <c r="AF64" s="30" t="s">
        <v>62</v>
      </c>
    </row>
    <row r="65" spans="1:32" s="30" customFormat="1" ht="12.95" customHeight="1" x14ac:dyDescent="0.2">
      <c r="A65" s="30" t="s">
        <v>65</v>
      </c>
      <c r="B65" s="6"/>
      <c r="C65" s="50">
        <v>40658.654000000002</v>
      </c>
      <c r="D65" s="50"/>
      <c r="E65" s="30">
        <f t="shared" si="0"/>
        <v>10069.998421406719</v>
      </c>
      <c r="F65" s="30">
        <f t="shared" si="1"/>
        <v>10070</v>
      </c>
      <c r="G65" s="30">
        <f t="shared" si="2"/>
        <v>-1.5280000006896444E-3</v>
      </c>
      <c r="I65" s="30">
        <f t="shared" si="5"/>
        <v>-1.5280000006896444E-3</v>
      </c>
      <c r="Q65" s="83">
        <f t="shared" si="4"/>
        <v>25640.154000000002</v>
      </c>
      <c r="AB65" s="30">
        <v>9</v>
      </c>
      <c r="AD65" s="30" t="s">
        <v>61</v>
      </c>
      <c r="AF65" s="30" t="s">
        <v>62</v>
      </c>
    </row>
    <row r="66" spans="1:32" s="30" customFormat="1" ht="12.95" customHeight="1" x14ac:dyDescent="0.2">
      <c r="A66" s="47" t="s">
        <v>66</v>
      </c>
      <c r="B66" s="48" t="s">
        <v>43</v>
      </c>
      <c r="C66" s="49">
        <v>40720.601999999999</v>
      </c>
      <c r="D66" s="50"/>
      <c r="E66" s="51">
        <f t="shared" si="0"/>
        <v>10133.99756847045</v>
      </c>
      <c r="F66" s="30">
        <f t="shared" si="1"/>
        <v>10134</v>
      </c>
      <c r="G66" s="30">
        <f t="shared" si="2"/>
        <v>-2.353600000787992E-3</v>
      </c>
      <c r="K66" s="30">
        <f>+G66</f>
        <v>-2.353600000787992E-3</v>
      </c>
      <c r="Q66" s="83">
        <f t="shared" si="4"/>
        <v>25702.101999999999</v>
      </c>
    </row>
    <row r="67" spans="1:32" s="30" customFormat="1" ht="12.95" customHeight="1" x14ac:dyDescent="0.2">
      <c r="A67" s="30" t="s">
        <v>67</v>
      </c>
      <c r="B67" s="6"/>
      <c r="C67" s="50">
        <v>40729.601999999999</v>
      </c>
      <c r="D67" s="50"/>
      <c r="E67" s="30">
        <f t="shared" si="0"/>
        <v>10143.295565557903</v>
      </c>
      <c r="F67" s="30">
        <f t="shared" si="1"/>
        <v>10143.5</v>
      </c>
      <c r="Q67" s="83">
        <f t="shared" si="4"/>
        <v>25711.101999999999</v>
      </c>
      <c r="U67" s="52">
        <v>-0.19788240000343649</v>
      </c>
      <c r="AB67" s="30">
        <v>7</v>
      </c>
      <c r="AD67" s="30" t="s">
        <v>61</v>
      </c>
      <c r="AF67" s="30" t="s">
        <v>62</v>
      </c>
    </row>
    <row r="68" spans="1:32" s="30" customFormat="1" ht="12.95" customHeight="1" x14ac:dyDescent="0.2">
      <c r="A68" s="30" t="s">
        <v>68</v>
      </c>
      <c r="B68" s="6"/>
      <c r="C68" s="50">
        <v>40850.307999999997</v>
      </c>
      <c r="D68" s="50"/>
      <c r="E68" s="30">
        <f t="shared" si="0"/>
        <v>10267.998236273261</v>
      </c>
      <c r="F68" s="30">
        <f t="shared" si="1"/>
        <v>10268</v>
      </c>
      <c r="G68" s="30">
        <f t="shared" ref="G68:G99" si="6">+C68-(C$7+F68*C$8)</f>
        <v>-1.7072000046027824E-3</v>
      </c>
      <c r="I68" s="30">
        <f t="shared" ref="I68:I99" si="7">+G68</f>
        <v>-1.7072000046027824E-3</v>
      </c>
      <c r="Q68" s="83">
        <f t="shared" si="4"/>
        <v>25831.807999999997</v>
      </c>
      <c r="AB68" s="30">
        <v>18</v>
      </c>
      <c r="AD68" s="30" t="s">
        <v>61</v>
      </c>
      <c r="AF68" s="30" t="s">
        <v>62</v>
      </c>
    </row>
    <row r="69" spans="1:32" s="30" customFormat="1" ht="12.95" customHeight="1" x14ac:dyDescent="0.2">
      <c r="A69" s="30" t="s">
        <v>69</v>
      </c>
      <c r="B69" s="6"/>
      <c r="C69" s="50">
        <v>41087.462</v>
      </c>
      <c r="D69" s="50"/>
      <c r="E69" s="30">
        <f t="shared" si="0"/>
        <v>10513.004591970828</v>
      </c>
      <c r="F69" s="30">
        <f t="shared" si="1"/>
        <v>10513</v>
      </c>
      <c r="G69" s="30">
        <f t="shared" si="6"/>
        <v>4.44479999714531E-3</v>
      </c>
      <c r="I69" s="30">
        <f t="shared" si="7"/>
        <v>4.44479999714531E-3</v>
      </c>
      <c r="Q69" s="83">
        <f t="shared" si="4"/>
        <v>26068.962</v>
      </c>
      <c r="AA69" s="30" t="s">
        <v>70</v>
      </c>
      <c r="AF69" s="30" t="s">
        <v>71</v>
      </c>
    </row>
    <row r="70" spans="1:32" s="30" customFormat="1" ht="12.95" customHeight="1" x14ac:dyDescent="0.2">
      <c r="A70" s="30" t="s">
        <v>69</v>
      </c>
      <c r="B70" s="6"/>
      <c r="C70" s="50">
        <v>41116.493000000002</v>
      </c>
      <c r="D70" s="50"/>
      <c r="E70" s="30">
        <f t="shared" si="0"/>
        <v>10542.996831242595</v>
      </c>
      <c r="F70" s="30">
        <f t="shared" si="1"/>
        <v>10543</v>
      </c>
      <c r="G70" s="30">
        <f t="shared" si="6"/>
        <v>-3.0671999993501231E-3</v>
      </c>
      <c r="I70" s="30">
        <f t="shared" si="7"/>
        <v>-3.0671999993501231E-3</v>
      </c>
      <c r="Q70" s="83">
        <f t="shared" si="4"/>
        <v>26097.993000000002</v>
      </c>
      <c r="AA70" s="30" t="s">
        <v>70</v>
      </c>
      <c r="AF70" s="30" t="s">
        <v>71</v>
      </c>
    </row>
    <row r="71" spans="1:32" s="30" customFormat="1" ht="12.95" customHeight="1" x14ac:dyDescent="0.2">
      <c r="A71" s="30" t="s">
        <v>69</v>
      </c>
      <c r="B71" s="6"/>
      <c r="C71" s="50">
        <v>41117.466</v>
      </c>
      <c r="D71" s="50"/>
      <c r="E71" s="30">
        <f t="shared" si="0"/>
        <v>10544.002048038825</v>
      </c>
      <c r="F71" s="30">
        <f t="shared" si="1"/>
        <v>10544</v>
      </c>
      <c r="G71" s="30">
        <f t="shared" si="6"/>
        <v>1.9823999973596074E-3</v>
      </c>
      <c r="I71" s="30">
        <f t="shared" si="7"/>
        <v>1.9823999973596074E-3</v>
      </c>
      <c r="Q71" s="83">
        <f t="shared" si="4"/>
        <v>26098.966</v>
      </c>
      <c r="AA71" s="30" t="s">
        <v>70</v>
      </c>
      <c r="AF71" s="30" t="s">
        <v>71</v>
      </c>
    </row>
    <row r="72" spans="1:32" s="30" customFormat="1" ht="12.95" customHeight="1" x14ac:dyDescent="0.2">
      <c r="A72" s="30" t="s">
        <v>69</v>
      </c>
      <c r="B72" s="6"/>
      <c r="C72" s="50">
        <v>41117.468000000001</v>
      </c>
      <c r="D72" s="50"/>
      <c r="E72" s="30">
        <f t="shared" si="0"/>
        <v>10544.0041142604</v>
      </c>
      <c r="F72" s="30">
        <f t="shared" si="1"/>
        <v>10544</v>
      </c>
      <c r="G72" s="30">
        <f t="shared" si="6"/>
        <v>3.982399997767061E-3</v>
      </c>
      <c r="I72" s="30">
        <f t="shared" si="7"/>
        <v>3.982399997767061E-3</v>
      </c>
      <c r="Q72" s="83">
        <f t="shared" si="4"/>
        <v>26098.968000000001</v>
      </c>
      <c r="AA72" s="30" t="s">
        <v>70</v>
      </c>
      <c r="AF72" s="30" t="s">
        <v>71</v>
      </c>
    </row>
    <row r="73" spans="1:32" s="30" customFormat="1" ht="12.95" customHeight="1" x14ac:dyDescent="0.2">
      <c r="A73" s="51" t="s">
        <v>72</v>
      </c>
      <c r="B73" s="6"/>
      <c r="C73" s="50">
        <v>41177.466999999997</v>
      </c>
      <c r="D73" s="50"/>
      <c r="E73" s="30">
        <f t="shared" si="0"/>
        <v>10605.989728399303</v>
      </c>
      <c r="F73" s="30">
        <f t="shared" si="1"/>
        <v>10606</v>
      </c>
      <c r="G73" s="30">
        <f t="shared" si="6"/>
        <v>-9.9423999999999069E-3</v>
      </c>
      <c r="I73" s="30">
        <f t="shared" si="7"/>
        <v>-9.9423999999999069E-3</v>
      </c>
      <c r="Q73" s="83">
        <f t="shared" si="4"/>
        <v>26158.966999999997</v>
      </c>
      <c r="AB73" s="30">
        <v>13</v>
      </c>
      <c r="AD73" s="30" t="s">
        <v>73</v>
      </c>
      <c r="AF73" s="30" t="s">
        <v>62</v>
      </c>
    </row>
    <row r="74" spans="1:32" s="30" customFormat="1" ht="12.95" customHeight="1" x14ac:dyDescent="0.2">
      <c r="A74" s="51" t="s">
        <v>74</v>
      </c>
      <c r="B74" s="6"/>
      <c r="C74" s="50">
        <v>41177.466999999997</v>
      </c>
      <c r="D74" s="50"/>
      <c r="E74" s="30">
        <f t="shared" si="0"/>
        <v>10605.989728399303</v>
      </c>
      <c r="F74" s="30">
        <f t="shared" si="1"/>
        <v>10606</v>
      </c>
      <c r="G74" s="30">
        <f t="shared" si="6"/>
        <v>-9.9423999999999069E-3</v>
      </c>
      <c r="I74" s="30">
        <f t="shared" si="7"/>
        <v>-9.9423999999999069E-3</v>
      </c>
      <c r="O74" s="30">
        <f ca="1">+C$11+C$12*$F74</f>
        <v>9.9035220378916339E-4</v>
      </c>
      <c r="Q74" s="83">
        <f t="shared" si="4"/>
        <v>26158.966999999997</v>
      </c>
      <c r="AA74" s="30" t="s">
        <v>70</v>
      </c>
      <c r="AF74" s="30" t="s">
        <v>71</v>
      </c>
    </row>
    <row r="75" spans="1:32" s="30" customFormat="1" ht="12.95" customHeight="1" x14ac:dyDescent="0.2">
      <c r="A75" s="51" t="s">
        <v>75</v>
      </c>
      <c r="B75" s="6"/>
      <c r="C75" s="50">
        <v>41211.351999999999</v>
      </c>
      <c r="D75" s="50"/>
      <c r="E75" s="30">
        <f t="shared" si="0"/>
        <v>10640.99668743357</v>
      </c>
      <c r="F75" s="30">
        <f t="shared" si="1"/>
        <v>10641</v>
      </c>
      <c r="G75" s="30">
        <f t="shared" si="6"/>
        <v>-3.2063999969977885E-3</v>
      </c>
      <c r="I75" s="30">
        <f t="shared" si="7"/>
        <v>-3.2063999969977885E-3</v>
      </c>
      <c r="Q75" s="83">
        <f t="shared" si="4"/>
        <v>26192.851999999999</v>
      </c>
      <c r="AB75" s="30">
        <v>12</v>
      </c>
      <c r="AD75" s="30" t="s">
        <v>73</v>
      </c>
      <c r="AF75" s="30" t="s">
        <v>62</v>
      </c>
    </row>
    <row r="76" spans="1:32" s="30" customFormat="1" ht="12.95" customHeight="1" x14ac:dyDescent="0.2">
      <c r="A76" s="51" t="s">
        <v>76</v>
      </c>
      <c r="B76" s="6"/>
      <c r="C76" s="50">
        <v>41211.351999999999</v>
      </c>
      <c r="D76" s="50"/>
      <c r="E76" s="30">
        <f t="shared" si="0"/>
        <v>10640.99668743357</v>
      </c>
      <c r="F76" s="30">
        <f t="shared" si="1"/>
        <v>10641</v>
      </c>
      <c r="G76" s="30">
        <f t="shared" si="6"/>
        <v>-3.2063999969977885E-3</v>
      </c>
      <c r="I76" s="30">
        <f t="shared" si="7"/>
        <v>-3.2063999969977885E-3</v>
      </c>
      <c r="O76" s="30">
        <f ca="1">+C$11+C$12*$F76</f>
        <v>9.7001291557229866E-4</v>
      </c>
      <c r="Q76" s="83">
        <f t="shared" si="4"/>
        <v>26192.851999999999</v>
      </c>
      <c r="AA76" s="30" t="s">
        <v>70</v>
      </c>
      <c r="AF76" s="30" t="s">
        <v>71</v>
      </c>
    </row>
    <row r="77" spans="1:32" s="30" customFormat="1" ht="12.95" customHeight="1" x14ac:dyDescent="0.2">
      <c r="A77" s="51" t="s">
        <v>77</v>
      </c>
      <c r="B77" s="6"/>
      <c r="C77" s="50">
        <v>42234.468000000001</v>
      </c>
      <c r="D77" s="50"/>
      <c r="E77" s="30">
        <f t="shared" si="0"/>
        <v>11697.9888638922</v>
      </c>
      <c r="F77" s="30">
        <f t="shared" si="1"/>
        <v>11698</v>
      </c>
      <c r="G77" s="30">
        <f t="shared" si="6"/>
        <v>-1.0779199998069089E-2</v>
      </c>
      <c r="I77" s="30">
        <f t="shared" si="7"/>
        <v>-1.0779199998069089E-2</v>
      </c>
      <c r="Q77" s="83">
        <f t="shared" si="4"/>
        <v>27215.968000000001</v>
      </c>
      <c r="AA77" s="30" t="s">
        <v>70</v>
      </c>
      <c r="AB77" s="30">
        <v>13</v>
      </c>
      <c r="AD77" s="30" t="s">
        <v>73</v>
      </c>
      <c r="AF77" s="30" t="s">
        <v>62</v>
      </c>
    </row>
    <row r="78" spans="1:32" s="30" customFormat="1" ht="12.95" customHeight="1" x14ac:dyDescent="0.2">
      <c r="A78" s="51" t="s">
        <v>78</v>
      </c>
      <c r="B78" s="6"/>
      <c r="C78" s="50">
        <v>42266.423000000003</v>
      </c>
      <c r="D78" s="50"/>
      <c r="E78" s="30">
        <f t="shared" si="0"/>
        <v>11731.0019191066</v>
      </c>
      <c r="F78" s="30">
        <f t="shared" si="1"/>
        <v>11731</v>
      </c>
      <c r="G78" s="30">
        <f t="shared" si="6"/>
        <v>1.8576000002212822E-3</v>
      </c>
      <c r="I78" s="30">
        <f t="shared" si="7"/>
        <v>1.8576000002212822E-3</v>
      </c>
      <c r="Q78" s="83">
        <f t="shared" si="4"/>
        <v>27247.923000000003</v>
      </c>
      <c r="AA78" s="30" t="s">
        <v>70</v>
      </c>
      <c r="AB78" s="30">
        <v>13</v>
      </c>
      <c r="AD78" s="30" t="s">
        <v>73</v>
      </c>
      <c r="AF78" s="30" t="s">
        <v>62</v>
      </c>
    </row>
    <row r="79" spans="1:32" s="30" customFormat="1" ht="12.95" customHeight="1" x14ac:dyDescent="0.2">
      <c r="A79" s="51" t="s">
        <v>78</v>
      </c>
      <c r="B79" s="6"/>
      <c r="C79" s="50">
        <v>42296.421999999999</v>
      </c>
      <c r="D79" s="50"/>
      <c r="E79" s="30">
        <f t="shared" si="0"/>
        <v>11761.994209620656</v>
      </c>
      <c r="F79" s="30">
        <f t="shared" si="1"/>
        <v>11762</v>
      </c>
      <c r="G79" s="30">
        <f t="shared" si="6"/>
        <v>-5.6048000042210333E-3</v>
      </c>
      <c r="I79" s="30">
        <f t="shared" si="7"/>
        <v>-5.6048000042210333E-3</v>
      </c>
      <c r="Q79" s="83">
        <f t="shared" si="4"/>
        <v>27277.921999999999</v>
      </c>
      <c r="AA79" s="30" t="s">
        <v>70</v>
      </c>
      <c r="AB79" s="30">
        <v>11</v>
      </c>
      <c r="AD79" s="30" t="s">
        <v>73</v>
      </c>
      <c r="AF79" s="30" t="s">
        <v>62</v>
      </c>
    </row>
    <row r="80" spans="1:32" s="30" customFormat="1" ht="12.95" customHeight="1" x14ac:dyDescent="0.2">
      <c r="A80" s="51" t="s">
        <v>78</v>
      </c>
      <c r="B80" s="6"/>
      <c r="C80" s="50">
        <v>42299.332000000002</v>
      </c>
      <c r="D80" s="50"/>
      <c r="E80" s="30">
        <f t="shared" si="0"/>
        <v>11765.00056201227</v>
      </c>
      <c r="F80" s="30">
        <f t="shared" si="1"/>
        <v>11765</v>
      </c>
      <c r="G80" s="30">
        <f t="shared" si="6"/>
        <v>5.4400000226451084E-4</v>
      </c>
      <c r="I80" s="30">
        <f t="shared" si="7"/>
        <v>5.4400000226451084E-4</v>
      </c>
      <c r="Q80" s="83">
        <f t="shared" si="4"/>
        <v>27280.832000000002</v>
      </c>
      <c r="AA80" s="30" t="s">
        <v>70</v>
      </c>
      <c r="AB80" s="30">
        <v>12</v>
      </c>
      <c r="AD80" s="30" t="s">
        <v>73</v>
      </c>
      <c r="AF80" s="30" t="s">
        <v>62</v>
      </c>
    </row>
    <row r="81" spans="1:32" s="30" customFormat="1" ht="12.95" customHeight="1" x14ac:dyDescent="0.2">
      <c r="A81" s="51" t="s">
        <v>79</v>
      </c>
      <c r="B81" s="6"/>
      <c r="C81" s="50">
        <v>42535.508999999998</v>
      </c>
      <c r="D81" s="50"/>
      <c r="E81" s="30">
        <f t="shared" si="0"/>
        <v>12008.997568470448</v>
      </c>
      <c r="F81" s="30">
        <f t="shared" si="1"/>
        <v>12009</v>
      </c>
      <c r="G81" s="30">
        <f t="shared" si="6"/>
        <v>-2.353600000787992E-3</v>
      </c>
      <c r="I81" s="30">
        <f t="shared" si="7"/>
        <v>-2.353600000787992E-3</v>
      </c>
      <c r="Q81" s="83">
        <f t="shared" si="4"/>
        <v>27517.008999999998</v>
      </c>
      <c r="AA81" s="30" t="s">
        <v>70</v>
      </c>
      <c r="AB81" s="30">
        <v>10</v>
      </c>
      <c r="AD81" s="30" t="s">
        <v>61</v>
      </c>
      <c r="AF81" s="30" t="s">
        <v>62</v>
      </c>
    </row>
    <row r="82" spans="1:32" s="30" customFormat="1" ht="12.95" customHeight="1" x14ac:dyDescent="0.2">
      <c r="A82" s="51" t="s">
        <v>80</v>
      </c>
      <c r="B82" s="6"/>
      <c r="C82" s="50">
        <v>42596.502</v>
      </c>
      <c r="D82" s="50"/>
      <c r="E82" s="30">
        <f t="shared" si="0"/>
        <v>12072.010094732126</v>
      </c>
      <c r="F82" s="30">
        <f t="shared" si="1"/>
        <v>12072</v>
      </c>
      <c r="G82" s="30">
        <f t="shared" si="6"/>
        <v>9.7711999987950549E-3</v>
      </c>
      <c r="I82" s="30">
        <f t="shared" si="7"/>
        <v>9.7711999987950549E-3</v>
      </c>
      <c r="Q82" s="83">
        <f t="shared" si="4"/>
        <v>27578.002</v>
      </c>
      <c r="AA82" s="30" t="s">
        <v>70</v>
      </c>
      <c r="AB82" s="30">
        <v>6</v>
      </c>
      <c r="AD82" s="30" t="s">
        <v>61</v>
      </c>
      <c r="AF82" s="30" t="s">
        <v>62</v>
      </c>
    </row>
    <row r="83" spans="1:32" s="30" customFormat="1" ht="12.95" customHeight="1" x14ac:dyDescent="0.2">
      <c r="A83" s="51" t="s">
        <v>80</v>
      </c>
      <c r="B83" s="6"/>
      <c r="C83" s="50">
        <v>42597.453999999998</v>
      </c>
      <c r="D83" s="50"/>
      <c r="E83" s="30">
        <f t="shared" si="0"/>
        <v>12072.99361620182</v>
      </c>
      <c r="F83" s="30">
        <f t="shared" si="1"/>
        <v>12073</v>
      </c>
      <c r="G83" s="30">
        <f t="shared" si="6"/>
        <v>-6.1792000051354989E-3</v>
      </c>
      <c r="I83" s="30">
        <f t="shared" si="7"/>
        <v>-6.1792000051354989E-3</v>
      </c>
      <c r="Q83" s="83">
        <f t="shared" si="4"/>
        <v>27578.953999999998</v>
      </c>
      <c r="AA83" s="30" t="s">
        <v>70</v>
      </c>
      <c r="AB83" s="30">
        <v>12</v>
      </c>
      <c r="AD83" s="30" t="s">
        <v>73</v>
      </c>
      <c r="AF83" s="30" t="s">
        <v>62</v>
      </c>
    </row>
    <row r="84" spans="1:32" s="30" customFormat="1" ht="12.95" customHeight="1" x14ac:dyDescent="0.2">
      <c r="A84" s="51" t="s">
        <v>80</v>
      </c>
      <c r="B84" s="6"/>
      <c r="C84" s="50">
        <v>42597.474999999999</v>
      </c>
      <c r="D84" s="50"/>
      <c r="E84" s="30">
        <f t="shared" si="0"/>
        <v>12073.015311528357</v>
      </c>
      <c r="F84" s="30">
        <f t="shared" si="1"/>
        <v>12073</v>
      </c>
      <c r="G84" s="30">
        <f t="shared" si="6"/>
        <v>1.4820799995504785E-2</v>
      </c>
      <c r="I84" s="30">
        <f t="shared" si="7"/>
        <v>1.4820799995504785E-2</v>
      </c>
      <c r="Q84" s="83">
        <f t="shared" si="4"/>
        <v>27578.974999999999</v>
      </c>
      <c r="AA84" s="30" t="s">
        <v>70</v>
      </c>
      <c r="AB84" s="30">
        <v>5</v>
      </c>
      <c r="AD84" s="30" t="s">
        <v>61</v>
      </c>
      <c r="AF84" s="30" t="s">
        <v>62</v>
      </c>
    </row>
    <row r="85" spans="1:32" s="30" customFormat="1" ht="12.95" customHeight="1" x14ac:dyDescent="0.2">
      <c r="A85" s="51" t="s">
        <v>81</v>
      </c>
      <c r="B85" s="6"/>
      <c r="C85" s="50">
        <v>42629.394999999997</v>
      </c>
      <c r="D85" s="50"/>
      <c r="E85" s="30">
        <f t="shared" ref="E85:E148" si="8">+(C85-C$7)/C$8</f>
        <v>12105.992207865193</v>
      </c>
      <c r="F85" s="30">
        <f t="shared" ref="F85:F148" si="9">ROUND(2*E85,0)/2</f>
        <v>12106</v>
      </c>
      <c r="G85" s="30">
        <f t="shared" si="6"/>
        <v>-7.5424000024213456E-3</v>
      </c>
      <c r="I85" s="30">
        <f t="shared" si="7"/>
        <v>-7.5424000024213456E-3</v>
      </c>
      <c r="Q85" s="83">
        <f t="shared" ref="Q85:Q148" si="10">+C85-15018.5</f>
        <v>27610.894999999997</v>
      </c>
      <c r="AA85" s="30" t="s">
        <v>70</v>
      </c>
      <c r="AF85" s="30" t="s">
        <v>71</v>
      </c>
    </row>
    <row r="86" spans="1:32" s="30" customFormat="1" ht="12.95" customHeight="1" x14ac:dyDescent="0.2">
      <c r="A86" s="51" t="s">
        <v>81</v>
      </c>
      <c r="B86" s="6"/>
      <c r="C86" s="50">
        <v>42629.398999999998</v>
      </c>
      <c r="D86" s="50"/>
      <c r="E86" s="30">
        <f t="shared" si="8"/>
        <v>12105.996340308344</v>
      </c>
      <c r="F86" s="30">
        <f t="shared" si="9"/>
        <v>12106</v>
      </c>
      <c r="G86" s="30">
        <f t="shared" si="6"/>
        <v>-3.5424000016064383E-3</v>
      </c>
      <c r="I86" s="30">
        <f t="shared" si="7"/>
        <v>-3.5424000016064383E-3</v>
      </c>
      <c r="Q86" s="83">
        <f t="shared" si="10"/>
        <v>27610.898999999998</v>
      </c>
      <c r="AA86" s="30" t="s">
        <v>70</v>
      </c>
      <c r="AF86" s="30" t="s">
        <v>71</v>
      </c>
    </row>
    <row r="87" spans="1:32" s="30" customFormat="1" ht="12.95" customHeight="1" x14ac:dyDescent="0.2">
      <c r="A87" s="51" t="s">
        <v>80</v>
      </c>
      <c r="B87" s="6"/>
      <c r="C87" s="50">
        <v>42629.4</v>
      </c>
      <c r="D87" s="50"/>
      <c r="E87" s="30">
        <f t="shared" si="8"/>
        <v>12105.997373419135</v>
      </c>
      <c r="F87" s="30">
        <f t="shared" si="9"/>
        <v>12106</v>
      </c>
      <c r="G87" s="30">
        <f t="shared" si="6"/>
        <v>-2.5423999977647327E-3</v>
      </c>
      <c r="I87" s="30">
        <f t="shared" si="7"/>
        <v>-2.5423999977647327E-3</v>
      </c>
      <c r="Q87" s="83">
        <f t="shared" si="10"/>
        <v>27610.9</v>
      </c>
      <c r="AA87" s="30" t="s">
        <v>70</v>
      </c>
      <c r="AB87" s="30">
        <v>6</v>
      </c>
      <c r="AD87" s="30" t="s">
        <v>82</v>
      </c>
      <c r="AF87" s="30" t="s">
        <v>62</v>
      </c>
    </row>
    <row r="88" spans="1:32" s="30" customFormat="1" ht="12.95" customHeight="1" x14ac:dyDescent="0.2">
      <c r="A88" s="51" t="s">
        <v>81</v>
      </c>
      <c r="B88" s="6"/>
      <c r="C88" s="50">
        <v>42629.402999999998</v>
      </c>
      <c r="D88" s="50"/>
      <c r="E88" s="30">
        <f t="shared" si="8"/>
        <v>12106.000472751495</v>
      </c>
      <c r="F88" s="30">
        <f t="shared" si="9"/>
        <v>12106</v>
      </c>
      <c r="G88" s="30">
        <f t="shared" si="6"/>
        <v>4.5759999920846894E-4</v>
      </c>
      <c r="I88" s="30">
        <f t="shared" si="7"/>
        <v>4.5759999920846894E-4</v>
      </c>
      <c r="Q88" s="83">
        <f t="shared" si="10"/>
        <v>27610.902999999998</v>
      </c>
      <c r="AA88" s="30" t="s">
        <v>70</v>
      </c>
      <c r="AF88" s="30" t="s">
        <v>71</v>
      </c>
    </row>
    <row r="89" spans="1:32" s="30" customFormat="1" ht="12.95" customHeight="1" x14ac:dyDescent="0.2">
      <c r="A89" s="51" t="s">
        <v>83</v>
      </c>
      <c r="B89" s="6"/>
      <c r="C89" s="50">
        <v>42692.313000000002</v>
      </c>
      <c r="D89" s="50"/>
      <c r="E89" s="30">
        <f t="shared" si="8"/>
        <v>12170.993472392802</v>
      </c>
      <c r="F89" s="30">
        <f t="shared" si="9"/>
        <v>12171</v>
      </c>
      <c r="G89" s="30">
        <f t="shared" si="6"/>
        <v>-6.3183999955072068E-3</v>
      </c>
      <c r="I89" s="30">
        <f t="shared" si="7"/>
        <v>-6.3183999955072068E-3</v>
      </c>
      <c r="Q89" s="83">
        <f t="shared" si="10"/>
        <v>27673.813000000002</v>
      </c>
      <c r="AA89" s="30" t="s">
        <v>70</v>
      </c>
      <c r="AB89" s="30">
        <v>11</v>
      </c>
      <c r="AD89" s="30" t="s">
        <v>73</v>
      </c>
      <c r="AF89" s="30" t="s">
        <v>62</v>
      </c>
    </row>
    <row r="90" spans="1:32" s="30" customFormat="1" ht="12.95" customHeight="1" x14ac:dyDescent="0.2">
      <c r="A90" s="51" t="s">
        <v>84</v>
      </c>
      <c r="B90" s="6"/>
      <c r="C90" s="50">
        <v>42899.489000000001</v>
      </c>
      <c r="D90" s="50"/>
      <c r="E90" s="30">
        <f t="shared" si="8"/>
        <v>12385.029232902843</v>
      </c>
      <c r="F90" s="30">
        <f t="shared" si="9"/>
        <v>12385</v>
      </c>
      <c r="G90" s="30">
        <f t="shared" si="6"/>
        <v>2.8296000004047528E-2</v>
      </c>
      <c r="I90" s="30">
        <f t="shared" si="7"/>
        <v>2.8296000004047528E-2</v>
      </c>
      <c r="Q90" s="83">
        <f t="shared" si="10"/>
        <v>27880.989000000001</v>
      </c>
      <c r="AA90" s="30" t="s">
        <v>70</v>
      </c>
      <c r="AB90" s="30">
        <v>9</v>
      </c>
      <c r="AD90" s="30" t="s">
        <v>73</v>
      </c>
      <c r="AF90" s="30" t="s">
        <v>62</v>
      </c>
    </row>
    <row r="91" spans="1:32" s="30" customFormat="1" ht="12.95" customHeight="1" x14ac:dyDescent="0.2">
      <c r="A91" s="51" t="s">
        <v>85</v>
      </c>
      <c r="B91" s="6"/>
      <c r="C91" s="50">
        <v>42959.470999999998</v>
      </c>
      <c r="D91" s="50"/>
      <c r="E91" s="30">
        <f t="shared" si="8"/>
        <v>12446.997284158359</v>
      </c>
      <c r="F91" s="30">
        <f t="shared" si="9"/>
        <v>12447</v>
      </c>
      <c r="G91" s="30">
        <f t="shared" si="6"/>
        <v>-2.6288000008207746E-3</v>
      </c>
      <c r="I91" s="30">
        <f t="shared" si="7"/>
        <v>-2.6288000008207746E-3</v>
      </c>
      <c r="Q91" s="83">
        <f t="shared" si="10"/>
        <v>27940.970999999998</v>
      </c>
      <c r="AA91" s="30" t="s">
        <v>70</v>
      </c>
      <c r="AB91" s="30">
        <v>9</v>
      </c>
      <c r="AD91" s="30" t="s">
        <v>73</v>
      </c>
      <c r="AF91" s="30" t="s">
        <v>62</v>
      </c>
    </row>
    <row r="92" spans="1:32" s="30" customFormat="1" ht="12.95" customHeight="1" x14ac:dyDescent="0.2">
      <c r="A92" s="51" t="s">
        <v>86</v>
      </c>
      <c r="B92" s="6"/>
      <c r="C92" s="50">
        <v>42961.41</v>
      </c>
      <c r="D92" s="50"/>
      <c r="E92" s="30">
        <f t="shared" si="8"/>
        <v>12449.000485975317</v>
      </c>
      <c r="F92" s="30">
        <f t="shared" si="9"/>
        <v>12449</v>
      </c>
      <c r="G92" s="30">
        <f t="shared" si="6"/>
        <v>4.704000020865351E-4</v>
      </c>
      <c r="I92" s="30">
        <f t="shared" si="7"/>
        <v>4.704000020865351E-4</v>
      </c>
      <c r="Q92" s="83">
        <f t="shared" si="10"/>
        <v>27942.910000000003</v>
      </c>
      <c r="AA92" s="30" t="s">
        <v>70</v>
      </c>
      <c r="AB92" s="30">
        <v>9</v>
      </c>
      <c r="AD92" s="30" t="s">
        <v>73</v>
      </c>
      <c r="AF92" s="30" t="s">
        <v>62</v>
      </c>
    </row>
    <row r="93" spans="1:32" s="30" customFormat="1" ht="12.95" customHeight="1" x14ac:dyDescent="0.2">
      <c r="A93" s="51" t="s">
        <v>87</v>
      </c>
      <c r="B93" s="6"/>
      <c r="C93" s="50">
        <v>42989.472999999998</v>
      </c>
      <c r="D93" s="50"/>
      <c r="E93" s="30">
        <f t="shared" si="8"/>
        <v>12477.992674004781</v>
      </c>
      <c r="F93" s="30">
        <f t="shared" si="9"/>
        <v>12478</v>
      </c>
      <c r="G93" s="30">
        <f t="shared" si="6"/>
        <v>-7.0912000010139309E-3</v>
      </c>
      <c r="I93" s="30">
        <f t="shared" si="7"/>
        <v>-7.0912000010139309E-3</v>
      </c>
      <c r="Q93" s="83">
        <f t="shared" si="10"/>
        <v>27970.972999999998</v>
      </c>
      <c r="AA93" s="30" t="s">
        <v>70</v>
      </c>
      <c r="AF93" s="30" t="s">
        <v>71</v>
      </c>
    </row>
    <row r="94" spans="1:32" s="30" customFormat="1" ht="12.95" customHeight="1" x14ac:dyDescent="0.2">
      <c r="A94" s="51" t="s">
        <v>86</v>
      </c>
      <c r="B94" s="6"/>
      <c r="C94" s="50">
        <v>42990.447</v>
      </c>
      <c r="D94" s="50"/>
      <c r="E94" s="30">
        <f t="shared" si="8"/>
        <v>12478.998923911804</v>
      </c>
      <c r="F94" s="30">
        <f t="shared" si="9"/>
        <v>12479</v>
      </c>
      <c r="G94" s="30">
        <f t="shared" si="6"/>
        <v>-1.0416000004624948E-3</v>
      </c>
      <c r="I94" s="30">
        <f t="shared" si="7"/>
        <v>-1.0416000004624948E-3</v>
      </c>
      <c r="Q94" s="83">
        <f t="shared" si="10"/>
        <v>27971.947</v>
      </c>
      <c r="AA94" s="30" t="s">
        <v>70</v>
      </c>
      <c r="AB94" s="30">
        <v>7</v>
      </c>
      <c r="AD94" s="30" t="s">
        <v>73</v>
      </c>
      <c r="AF94" s="30" t="s">
        <v>62</v>
      </c>
    </row>
    <row r="95" spans="1:32" s="30" customFormat="1" ht="12.95" customHeight="1" x14ac:dyDescent="0.2">
      <c r="A95" s="51" t="s">
        <v>88</v>
      </c>
      <c r="B95" s="6"/>
      <c r="C95" s="50">
        <v>43715.447999999997</v>
      </c>
      <c r="D95" s="50"/>
      <c r="E95" s="30">
        <f t="shared" si="8"/>
        <v>13228.005277956387</v>
      </c>
      <c r="F95" s="30">
        <f t="shared" si="9"/>
        <v>13228</v>
      </c>
      <c r="G95" s="30">
        <f t="shared" si="6"/>
        <v>5.1087999963783659E-3</v>
      </c>
      <c r="I95" s="30">
        <f t="shared" si="7"/>
        <v>5.1087999963783659E-3</v>
      </c>
      <c r="Q95" s="83">
        <f t="shared" si="10"/>
        <v>28696.947999999997</v>
      </c>
      <c r="AA95" s="30" t="s">
        <v>70</v>
      </c>
      <c r="AB95" s="30">
        <v>6</v>
      </c>
      <c r="AD95" s="30" t="s">
        <v>61</v>
      </c>
      <c r="AF95" s="30" t="s">
        <v>62</v>
      </c>
    </row>
    <row r="96" spans="1:32" s="30" customFormat="1" ht="12.95" customHeight="1" x14ac:dyDescent="0.2">
      <c r="A96" s="51" t="s">
        <v>88</v>
      </c>
      <c r="B96" s="6"/>
      <c r="C96" s="50">
        <v>43717.385000000002</v>
      </c>
      <c r="D96" s="50"/>
      <c r="E96" s="30">
        <f t="shared" si="8"/>
        <v>13230.006413551771</v>
      </c>
      <c r="F96" s="30">
        <f t="shared" si="9"/>
        <v>13230</v>
      </c>
      <c r="G96" s="30">
        <f t="shared" si="6"/>
        <v>6.207999998878222E-3</v>
      </c>
      <c r="I96" s="30">
        <f t="shared" si="7"/>
        <v>6.207999998878222E-3</v>
      </c>
      <c r="Q96" s="83">
        <f t="shared" si="10"/>
        <v>28698.885000000002</v>
      </c>
      <c r="AA96" s="30" t="s">
        <v>70</v>
      </c>
      <c r="AB96" s="30">
        <v>6</v>
      </c>
      <c r="AD96" s="30" t="s">
        <v>61</v>
      </c>
      <c r="AF96" s="30" t="s">
        <v>62</v>
      </c>
    </row>
    <row r="97" spans="1:32" s="30" customFormat="1" ht="12.95" customHeight="1" x14ac:dyDescent="0.2">
      <c r="A97" s="51" t="s">
        <v>89</v>
      </c>
      <c r="B97" s="6"/>
      <c r="C97" s="50">
        <v>43777.392</v>
      </c>
      <c r="D97" s="50"/>
      <c r="E97" s="30">
        <f t="shared" si="8"/>
        <v>13292.000292576975</v>
      </c>
      <c r="F97" s="30">
        <f t="shared" si="9"/>
        <v>13292</v>
      </c>
      <c r="G97" s="30">
        <f t="shared" si="6"/>
        <v>2.8319999546511099E-4</v>
      </c>
      <c r="I97" s="30">
        <f t="shared" si="7"/>
        <v>2.8319999546511099E-4</v>
      </c>
      <c r="Q97" s="83">
        <f t="shared" si="10"/>
        <v>28758.892</v>
      </c>
      <c r="AA97" s="30" t="s">
        <v>70</v>
      </c>
      <c r="AB97" s="30">
        <v>9</v>
      </c>
      <c r="AD97" s="30" t="s">
        <v>73</v>
      </c>
      <c r="AF97" s="30" t="s">
        <v>62</v>
      </c>
    </row>
    <row r="98" spans="1:32" s="30" customFormat="1" ht="12.95" customHeight="1" x14ac:dyDescent="0.2">
      <c r="A98" s="51" t="s">
        <v>89</v>
      </c>
      <c r="B98" s="6"/>
      <c r="C98" s="50">
        <v>43810.307000000001</v>
      </c>
      <c r="D98" s="50"/>
      <c r="E98" s="30">
        <f t="shared" si="8"/>
        <v>13326.00513414737</v>
      </c>
      <c r="F98" s="30">
        <f t="shared" si="9"/>
        <v>13326</v>
      </c>
      <c r="G98" s="30">
        <f t="shared" si="6"/>
        <v>4.9695999987307005E-3</v>
      </c>
      <c r="I98" s="30">
        <f t="shared" si="7"/>
        <v>4.9695999987307005E-3</v>
      </c>
      <c r="Q98" s="83">
        <f t="shared" si="10"/>
        <v>28791.807000000001</v>
      </c>
      <c r="AA98" s="30" t="s">
        <v>70</v>
      </c>
      <c r="AB98" s="30">
        <v>8</v>
      </c>
      <c r="AD98" s="30" t="s">
        <v>73</v>
      </c>
      <c r="AF98" s="30" t="s">
        <v>62</v>
      </c>
    </row>
    <row r="99" spans="1:32" s="30" customFormat="1" ht="12.95" customHeight="1" x14ac:dyDescent="0.2">
      <c r="A99" s="51" t="s">
        <v>90</v>
      </c>
      <c r="B99" s="6"/>
      <c r="C99" s="50">
        <v>43950.648999999998</v>
      </c>
      <c r="D99" s="50"/>
      <c r="E99" s="30">
        <f t="shared" si="8"/>
        <v>13470.993968285975</v>
      </c>
      <c r="F99" s="30">
        <f t="shared" si="9"/>
        <v>13471</v>
      </c>
      <c r="G99" s="30">
        <f t="shared" si="6"/>
        <v>-5.8384000003570691E-3</v>
      </c>
      <c r="I99" s="30">
        <f t="shared" si="7"/>
        <v>-5.8384000003570691E-3</v>
      </c>
      <c r="Q99" s="83">
        <f t="shared" si="10"/>
        <v>28932.148999999998</v>
      </c>
      <c r="AA99" s="30" t="s">
        <v>70</v>
      </c>
      <c r="AB99" s="30">
        <v>6</v>
      </c>
      <c r="AD99" s="30" t="s">
        <v>61</v>
      </c>
      <c r="AF99" s="30" t="s">
        <v>62</v>
      </c>
    </row>
    <row r="100" spans="1:32" s="30" customFormat="1" ht="12.95" customHeight="1" x14ac:dyDescent="0.2">
      <c r="A100" s="51" t="s">
        <v>90</v>
      </c>
      <c r="B100" s="6"/>
      <c r="C100" s="50">
        <v>43951.618000000002</v>
      </c>
      <c r="D100" s="50"/>
      <c r="E100" s="30">
        <f t="shared" si="8"/>
        <v>13471.995052639062</v>
      </c>
      <c r="F100" s="30">
        <f t="shared" si="9"/>
        <v>13472</v>
      </c>
      <c r="G100" s="30">
        <f t="shared" ref="G100:G118" si="11">+C100-(C$7+F100*C$8)</f>
        <v>-4.7887999971862882E-3</v>
      </c>
      <c r="I100" s="30">
        <f t="shared" ref="I100:I118" si="12">+G100</f>
        <v>-4.7887999971862882E-3</v>
      </c>
      <c r="Q100" s="83">
        <f t="shared" si="10"/>
        <v>28933.118000000002</v>
      </c>
      <c r="AA100" s="30" t="s">
        <v>70</v>
      </c>
      <c r="AB100" s="30">
        <v>7</v>
      </c>
      <c r="AD100" s="30" t="s">
        <v>61</v>
      </c>
      <c r="AF100" s="30" t="s">
        <v>62</v>
      </c>
    </row>
    <row r="101" spans="1:32" s="30" customFormat="1" ht="12.95" customHeight="1" x14ac:dyDescent="0.2">
      <c r="A101" s="51" t="s">
        <v>91</v>
      </c>
      <c r="B101" s="6"/>
      <c r="C101" s="50">
        <v>44048.421000000002</v>
      </c>
      <c r="D101" s="50"/>
      <c r="E101" s="30">
        <f t="shared" si="8"/>
        <v>13572.00327620093</v>
      </c>
      <c r="F101" s="30">
        <f t="shared" si="9"/>
        <v>13572</v>
      </c>
      <c r="G101" s="30">
        <f t="shared" si="11"/>
        <v>3.1712000054540113E-3</v>
      </c>
      <c r="I101" s="30">
        <f t="shared" si="12"/>
        <v>3.1712000054540113E-3</v>
      </c>
      <c r="Q101" s="83">
        <f t="shared" si="10"/>
        <v>29029.921000000002</v>
      </c>
      <c r="AA101" s="30" t="s">
        <v>70</v>
      </c>
      <c r="AB101" s="30">
        <v>9</v>
      </c>
      <c r="AD101" s="30" t="s">
        <v>73</v>
      </c>
      <c r="AF101" s="30" t="s">
        <v>62</v>
      </c>
    </row>
    <row r="102" spans="1:32" s="30" customFormat="1" ht="12.95" customHeight="1" x14ac:dyDescent="0.2">
      <c r="A102" s="51" t="s">
        <v>91</v>
      </c>
      <c r="B102" s="6"/>
      <c r="C102" s="50">
        <v>44077.46</v>
      </c>
      <c r="D102" s="50"/>
      <c r="E102" s="30">
        <f t="shared" si="8"/>
        <v>13602.003780358993</v>
      </c>
      <c r="F102" s="30">
        <f t="shared" si="9"/>
        <v>13602</v>
      </c>
      <c r="G102" s="30">
        <f t="shared" si="11"/>
        <v>3.659200003312435E-3</v>
      </c>
      <c r="I102" s="30">
        <f t="shared" si="12"/>
        <v>3.659200003312435E-3</v>
      </c>
      <c r="Q102" s="83">
        <f t="shared" si="10"/>
        <v>29058.959999999999</v>
      </c>
      <c r="AA102" s="30" t="s">
        <v>70</v>
      </c>
      <c r="AB102" s="30">
        <v>6</v>
      </c>
      <c r="AD102" s="30" t="s">
        <v>61</v>
      </c>
      <c r="AF102" s="30" t="s">
        <v>62</v>
      </c>
    </row>
    <row r="103" spans="1:32" s="30" customFormat="1" ht="12.95" customHeight="1" x14ac:dyDescent="0.2">
      <c r="A103" s="51" t="s">
        <v>91</v>
      </c>
      <c r="B103" s="6"/>
      <c r="C103" s="50">
        <v>44078.417999999998</v>
      </c>
      <c r="D103" s="50"/>
      <c r="E103" s="30">
        <f t="shared" si="8"/>
        <v>13602.99350049341</v>
      </c>
      <c r="F103" s="30">
        <f t="shared" si="9"/>
        <v>13603</v>
      </c>
      <c r="G103" s="30">
        <f t="shared" si="11"/>
        <v>-6.2912000066717155E-3</v>
      </c>
      <c r="I103" s="30">
        <f t="shared" si="12"/>
        <v>-6.2912000066717155E-3</v>
      </c>
      <c r="Q103" s="83">
        <f t="shared" si="10"/>
        <v>29059.917999999998</v>
      </c>
      <c r="AA103" s="30" t="s">
        <v>70</v>
      </c>
      <c r="AB103" s="30">
        <v>8</v>
      </c>
      <c r="AD103" s="30" t="s">
        <v>73</v>
      </c>
      <c r="AF103" s="30" t="s">
        <v>62</v>
      </c>
    </row>
    <row r="104" spans="1:32" s="30" customFormat="1" ht="12.95" customHeight="1" x14ac:dyDescent="0.2">
      <c r="A104" s="51" t="s">
        <v>92</v>
      </c>
      <c r="B104" s="6"/>
      <c r="C104" s="50">
        <v>44142.303</v>
      </c>
      <c r="D104" s="50"/>
      <c r="E104" s="30">
        <f t="shared" si="8"/>
        <v>13668.993783152524</v>
      </c>
      <c r="F104" s="30">
        <f t="shared" si="9"/>
        <v>13669</v>
      </c>
      <c r="G104" s="30">
        <f t="shared" si="11"/>
        <v>-6.0175999969942495E-3</v>
      </c>
      <c r="I104" s="30">
        <f t="shared" si="12"/>
        <v>-6.0175999969942495E-3</v>
      </c>
      <c r="Q104" s="83">
        <f t="shared" si="10"/>
        <v>29123.803</v>
      </c>
      <c r="AA104" s="30" t="s">
        <v>70</v>
      </c>
      <c r="AB104" s="30">
        <v>8</v>
      </c>
      <c r="AD104" s="30" t="s">
        <v>73</v>
      </c>
      <c r="AF104" s="30" t="s">
        <v>62</v>
      </c>
    </row>
    <row r="105" spans="1:32" s="30" customFormat="1" ht="12.95" customHeight="1" x14ac:dyDescent="0.2">
      <c r="A105" s="51" t="s">
        <v>93</v>
      </c>
      <c r="B105" s="6"/>
      <c r="C105" s="50">
        <v>44376.553999999996</v>
      </c>
      <c r="D105" s="50"/>
      <c r="E105" s="30">
        <f t="shared" si="8"/>
        <v>13911.001018233988</v>
      </c>
      <c r="F105" s="30">
        <f t="shared" si="9"/>
        <v>13911</v>
      </c>
      <c r="G105" s="30">
        <f t="shared" si="11"/>
        <v>9.8559999605640769E-4</v>
      </c>
      <c r="I105" s="30">
        <f t="shared" si="12"/>
        <v>9.8559999605640769E-4</v>
      </c>
      <c r="Q105" s="83">
        <f t="shared" si="10"/>
        <v>29358.053999999996</v>
      </c>
      <c r="AA105" s="30" t="s">
        <v>70</v>
      </c>
      <c r="AB105" s="30">
        <v>6</v>
      </c>
      <c r="AD105" s="30" t="s">
        <v>61</v>
      </c>
      <c r="AF105" s="30" t="s">
        <v>62</v>
      </c>
    </row>
    <row r="106" spans="1:32" s="30" customFormat="1" ht="12.95" customHeight="1" x14ac:dyDescent="0.2">
      <c r="A106" s="51" t="s">
        <v>94</v>
      </c>
      <c r="B106" s="6"/>
      <c r="C106" s="50">
        <v>44468.506999999998</v>
      </c>
      <c r="D106" s="50"/>
      <c r="E106" s="30">
        <f t="shared" si="8"/>
        <v>14005.998654476507</v>
      </c>
      <c r="F106" s="30">
        <f t="shared" si="9"/>
        <v>14006</v>
      </c>
      <c r="G106" s="30">
        <f t="shared" si="11"/>
        <v>-1.302399999985937E-3</v>
      </c>
      <c r="I106" s="30">
        <f t="shared" si="12"/>
        <v>-1.302399999985937E-3</v>
      </c>
      <c r="Q106" s="83">
        <f t="shared" si="10"/>
        <v>29450.006999999998</v>
      </c>
      <c r="AA106" s="30" t="s">
        <v>70</v>
      </c>
      <c r="AF106" s="30" t="s">
        <v>71</v>
      </c>
    </row>
    <row r="107" spans="1:32" s="30" customFormat="1" ht="12.95" customHeight="1" x14ac:dyDescent="0.2">
      <c r="A107" s="51" t="s">
        <v>94</v>
      </c>
      <c r="B107" s="6"/>
      <c r="C107" s="50">
        <v>44469.474999999999</v>
      </c>
      <c r="D107" s="50"/>
      <c r="E107" s="30">
        <f t="shared" si="8"/>
        <v>14006.998705718803</v>
      </c>
      <c r="F107" s="30">
        <f t="shared" si="9"/>
        <v>14007</v>
      </c>
      <c r="G107" s="30">
        <f t="shared" si="11"/>
        <v>-1.2528000006568618E-3</v>
      </c>
      <c r="I107" s="30">
        <f t="shared" si="12"/>
        <v>-1.2528000006568618E-3</v>
      </c>
      <c r="Q107" s="83">
        <f t="shared" si="10"/>
        <v>29450.974999999999</v>
      </c>
      <c r="AA107" s="30" t="s">
        <v>70</v>
      </c>
      <c r="AF107" s="30" t="s">
        <v>71</v>
      </c>
    </row>
    <row r="108" spans="1:32" s="30" customFormat="1" ht="12.95" customHeight="1" x14ac:dyDescent="0.2">
      <c r="A108" s="51" t="s">
        <v>95</v>
      </c>
      <c r="B108" s="6"/>
      <c r="C108" s="50">
        <v>44707.59</v>
      </c>
      <c r="D108" s="50"/>
      <c r="E108" s="30">
        <f t="shared" si="8"/>
        <v>14252.997880883149</v>
      </c>
      <c r="F108" s="30">
        <f t="shared" si="9"/>
        <v>14253</v>
      </c>
      <c r="G108" s="30">
        <f t="shared" si="11"/>
        <v>-2.0512000046437606E-3</v>
      </c>
      <c r="I108" s="30">
        <f t="shared" si="12"/>
        <v>-2.0512000046437606E-3</v>
      </c>
      <c r="Q108" s="83">
        <f t="shared" si="10"/>
        <v>29689.089999999997</v>
      </c>
      <c r="AA108" s="30" t="s">
        <v>70</v>
      </c>
      <c r="AB108" s="30">
        <v>8</v>
      </c>
      <c r="AD108" s="30" t="s">
        <v>96</v>
      </c>
      <c r="AF108" s="30" t="s">
        <v>62</v>
      </c>
    </row>
    <row r="109" spans="1:32" s="30" customFormat="1" ht="12.95" customHeight="1" x14ac:dyDescent="0.2">
      <c r="A109" s="51" t="s">
        <v>97</v>
      </c>
      <c r="B109" s="6"/>
      <c r="C109" s="50">
        <v>44835.362000000001</v>
      </c>
      <c r="D109" s="50"/>
      <c r="E109" s="30">
        <f t="shared" si="8"/>
        <v>14385.000512422952</v>
      </c>
      <c r="F109" s="30">
        <f t="shared" si="9"/>
        <v>14385</v>
      </c>
      <c r="G109" s="30">
        <f t="shared" si="11"/>
        <v>4.9600000056670979E-4</v>
      </c>
      <c r="I109" s="30">
        <f t="shared" si="12"/>
        <v>4.9600000056670979E-4</v>
      </c>
      <c r="Q109" s="83">
        <f t="shared" si="10"/>
        <v>29816.862000000001</v>
      </c>
      <c r="AA109" s="30" t="s">
        <v>70</v>
      </c>
      <c r="AB109" s="30">
        <v>7</v>
      </c>
      <c r="AD109" s="30" t="s">
        <v>73</v>
      </c>
      <c r="AF109" s="30" t="s">
        <v>62</v>
      </c>
    </row>
    <row r="110" spans="1:32" s="30" customFormat="1" ht="12.95" customHeight="1" x14ac:dyDescent="0.2">
      <c r="A110" s="51" t="s">
        <v>97</v>
      </c>
      <c r="B110" s="6"/>
      <c r="C110" s="50">
        <v>44865.366000000002</v>
      </c>
      <c r="D110" s="50"/>
      <c r="E110" s="30">
        <f t="shared" si="8"/>
        <v>14415.997968490949</v>
      </c>
      <c r="F110" s="30">
        <f t="shared" si="9"/>
        <v>14416</v>
      </c>
      <c r="G110" s="30">
        <f t="shared" si="11"/>
        <v>-1.9663999992189929E-3</v>
      </c>
      <c r="I110" s="30">
        <f t="shared" si="12"/>
        <v>-1.9663999992189929E-3</v>
      </c>
      <c r="Q110" s="83">
        <f t="shared" si="10"/>
        <v>29846.866000000002</v>
      </c>
      <c r="AA110" s="30" t="s">
        <v>70</v>
      </c>
      <c r="AB110" s="30">
        <v>12</v>
      </c>
      <c r="AD110" s="30" t="s">
        <v>73</v>
      </c>
      <c r="AF110" s="30" t="s">
        <v>62</v>
      </c>
    </row>
    <row r="111" spans="1:32" s="30" customFormat="1" ht="12.95" customHeight="1" x14ac:dyDescent="0.2">
      <c r="A111" s="51" t="s">
        <v>98</v>
      </c>
      <c r="B111" s="6"/>
      <c r="C111" s="50">
        <v>44929.254999999997</v>
      </c>
      <c r="D111" s="50"/>
      <c r="E111" s="30">
        <f t="shared" si="8"/>
        <v>14482.002383593206</v>
      </c>
      <c r="F111" s="30">
        <f t="shared" si="9"/>
        <v>14482</v>
      </c>
      <c r="G111" s="30">
        <f t="shared" si="11"/>
        <v>2.3071999967214651E-3</v>
      </c>
      <c r="I111" s="30">
        <f t="shared" si="12"/>
        <v>2.3071999967214651E-3</v>
      </c>
      <c r="Q111" s="83">
        <f t="shared" si="10"/>
        <v>29910.754999999997</v>
      </c>
      <c r="AA111" s="30" t="s">
        <v>70</v>
      </c>
      <c r="AB111" s="30">
        <v>11</v>
      </c>
      <c r="AD111" s="30" t="s">
        <v>73</v>
      </c>
      <c r="AF111" s="30" t="s">
        <v>62</v>
      </c>
    </row>
    <row r="112" spans="1:32" s="30" customFormat="1" ht="12.95" customHeight="1" x14ac:dyDescent="0.2">
      <c r="A112" s="51" t="s">
        <v>99</v>
      </c>
      <c r="B112" s="6"/>
      <c r="C112" s="50">
        <v>45036.695</v>
      </c>
      <c r="D112" s="50"/>
      <c r="E112" s="30">
        <f t="shared" si="8"/>
        <v>14592.99980660166</v>
      </c>
      <c r="F112" s="30">
        <f t="shared" si="9"/>
        <v>14593</v>
      </c>
      <c r="G112" s="30">
        <f t="shared" si="11"/>
        <v>-1.8719999934546649E-4</v>
      </c>
      <c r="I112" s="30">
        <f t="shared" si="12"/>
        <v>-1.8719999934546649E-4</v>
      </c>
      <c r="Q112" s="83">
        <f t="shared" si="10"/>
        <v>30018.195</v>
      </c>
      <c r="AA112" s="30" t="s">
        <v>70</v>
      </c>
      <c r="AB112" s="30">
        <v>6</v>
      </c>
      <c r="AD112" s="30" t="s">
        <v>61</v>
      </c>
      <c r="AF112" s="30" t="s">
        <v>62</v>
      </c>
    </row>
    <row r="113" spans="1:32" s="30" customFormat="1" ht="12.95" customHeight="1" x14ac:dyDescent="0.2">
      <c r="A113" s="51" t="s">
        <v>100</v>
      </c>
      <c r="B113" s="6"/>
      <c r="C113" s="50">
        <v>45104.444000000003</v>
      </c>
      <c r="D113" s="50"/>
      <c r="E113" s="30">
        <f t="shared" si="8"/>
        <v>14662.992029343655</v>
      </c>
      <c r="F113" s="30">
        <f t="shared" si="9"/>
        <v>14663</v>
      </c>
      <c r="G113" s="30">
        <f t="shared" si="11"/>
        <v>-7.7152000012574717E-3</v>
      </c>
      <c r="I113" s="30">
        <f t="shared" si="12"/>
        <v>-7.7152000012574717E-3</v>
      </c>
      <c r="Q113" s="83">
        <f t="shared" si="10"/>
        <v>30085.944000000003</v>
      </c>
      <c r="AA113" s="30" t="s">
        <v>70</v>
      </c>
      <c r="AB113" s="30">
        <v>8</v>
      </c>
      <c r="AD113" s="30" t="s">
        <v>73</v>
      </c>
      <c r="AF113" s="30" t="s">
        <v>62</v>
      </c>
    </row>
    <row r="114" spans="1:32" s="30" customFormat="1" ht="12.95" customHeight="1" x14ac:dyDescent="0.2">
      <c r="A114" s="51" t="s">
        <v>101</v>
      </c>
      <c r="B114" s="6"/>
      <c r="C114" s="50">
        <v>45163.493000000002</v>
      </c>
      <c r="D114" s="50"/>
      <c r="E114" s="30">
        <f t="shared" si="8"/>
        <v>14723.99618823444</v>
      </c>
      <c r="F114" s="30">
        <f t="shared" si="9"/>
        <v>14724</v>
      </c>
      <c r="G114" s="30">
        <f t="shared" si="11"/>
        <v>-3.6895999946864322E-3</v>
      </c>
      <c r="I114" s="30">
        <f t="shared" si="12"/>
        <v>-3.6895999946864322E-3</v>
      </c>
      <c r="Q114" s="83">
        <f t="shared" si="10"/>
        <v>30144.993000000002</v>
      </c>
      <c r="AA114" s="30" t="s">
        <v>70</v>
      </c>
      <c r="AB114" s="30">
        <v>6</v>
      </c>
      <c r="AD114" s="30" t="s">
        <v>73</v>
      </c>
      <c r="AF114" s="30" t="s">
        <v>62</v>
      </c>
    </row>
    <row r="115" spans="1:32" s="30" customFormat="1" ht="12.95" customHeight="1" x14ac:dyDescent="0.2">
      <c r="A115" s="51" t="s">
        <v>101</v>
      </c>
      <c r="B115" s="6"/>
      <c r="C115" s="50">
        <v>45165.421000000002</v>
      </c>
      <c r="D115" s="50"/>
      <c r="E115" s="30">
        <f t="shared" si="8"/>
        <v>14725.98802583273</v>
      </c>
      <c r="F115" s="30">
        <f t="shared" si="9"/>
        <v>14726</v>
      </c>
      <c r="G115" s="30">
        <f t="shared" si="11"/>
        <v>-1.1590399997658096E-2</v>
      </c>
      <c r="I115" s="30">
        <f t="shared" si="12"/>
        <v>-1.1590399997658096E-2</v>
      </c>
      <c r="Q115" s="83">
        <f t="shared" si="10"/>
        <v>30146.921000000002</v>
      </c>
      <c r="AA115" s="30" t="s">
        <v>70</v>
      </c>
      <c r="AB115" s="30">
        <v>7</v>
      </c>
      <c r="AD115" s="30" t="s">
        <v>73</v>
      </c>
      <c r="AF115" s="30" t="s">
        <v>62</v>
      </c>
    </row>
    <row r="116" spans="1:32" s="30" customFormat="1" ht="12.95" customHeight="1" x14ac:dyDescent="0.2">
      <c r="A116" s="51" t="s">
        <v>102</v>
      </c>
      <c r="B116" s="6"/>
      <c r="C116" s="50">
        <v>45196.4</v>
      </c>
      <c r="D116" s="50"/>
      <c r="E116" s="30">
        <f t="shared" si="8"/>
        <v>14757.992764918534</v>
      </c>
      <c r="F116" s="30">
        <f t="shared" si="9"/>
        <v>14758</v>
      </c>
      <c r="G116" s="30">
        <f t="shared" si="11"/>
        <v>-7.0032000003266148E-3</v>
      </c>
      <c r="I116" s="30">
        <f t="shared" si="12"/>
        <v>-7.0032000003266148E-3</v>
      </c>
      <c r="Q116" s="83">
        <f t="shared" si="10"/>
        <v>30177.9</v>
      </c>
      <c r="AA116" s="30" t="s">
        <v>70</v>
      </c>
      <c r="AB116" s="30">
        <v>7</v>
      </c>
      <c r="AD116" s="30" t="s">
        <v>73</v>
      </c>
      <c r="AF116" s="30" t="s">
        <v>62</v>
      </c>
    </row>
    <row r="117" spans="1:32" s="30" customFormat="1" ht="12.95" customHeight="1" x14ac:dyDescent="0.2">
      <c r="A117" s="51" t="s">
        <v>102</v>
      </c>
      <c r="B117" s="6"/>
      <c r="C117" s="50">
        <v>45227.379000000001</v>
      </c>
      <c r="D117" s="50"/>
      <c r="E117" s="30">
        <f t="shared" si="8"/>
        <v>14789.997504004337</v>
      </c>
      <c r="F117" s="30">
        <f t="shared" si="9"/>
        <v>14790</v>
      </c>
      <c r="G117" s="30">
        <f t="shared" si="11"/>
        <v>-2.4160000029951334E-3</v>
      </c>
      <c r="I117" s="30">
        <f t="shared" si="12"/>
        <v>-2.4160000029951334E-3</v>
      </c>
      <c r="Q117" s="83">
        <f t="shared" si="10"/>
        <v>30208.879000000001</v>
      </c>
      <c r="AA117" s="30" t="s">
        <v>70</v>
      </c>
      <c r="AB117" s="30">
        <v>9</v>
      </c>
      <c r="AD117" s="30" t="s">
        <v>73</v>
      </c>
      <c r="AF117" s="30" t="s">
        <v>62</v>
      </c>
    </row>
    <row r="118" spans="1:32" s="30" customFormat="1" ht="12.95" customHeight="1" x14ac:dyDescent="0.2">
      <c r="A118" s="51" t="s">
        <v>102</v>
      </c>
      <c r="B118" s="6"/>
      <c r="C118" s="50">
        <v>45228.345000000001</v>
      </c>
      <c r="D118" s="50"/>
      <c r="E118" s="30">
        <f t="shared" si="8"/>
        <v>14790.995489025059</v>
      </c>
      <c r="F118" s="30">
        <f t="shared" si="9"/>
        <v>14791</v>
      </c>
      <c r="G118" s="30">
        <f t="shared" si="11"/>
        <v>-4.3663999967975542E-3</v>
      </c>
      <c r="I118" s="30">
        <f t="shared" si="12"/>
        <v>-4.3663999967975542E-3</v>
      </c>
      <c r="Q118" s="83">
        <f t="shared" si="10"/>
        <v>30209.845000000001</v>
      </c>
      <c r="AA118" s="30" t="s">
        <v>70</v>
      </c>
      <c r="AB118" s="30">
        <v>8</v>
      </c>
      <c r="AD118" s="30" t="s">
        <v>96</v>
      </c>
      <c r="AF118" s="30" t="s">
        <v>62</v>
      </c>
    </row>
    <row r="119" spans="1:32" s="30" customFormat="1" ht="12.95" customHeight="1" x14ac:dyDescent="0.2">
      <c r="A119" s="51" t="s">
        <v>102</v>
      </c>
      <c r="B119" s="6"/>
      <c r="C119" s="50">
        <v>45228.391000000003</v>
      </c>
      <c r="D119" s="50"/>
      <c r="E119" s="30">
        <f t="shared" si="8"/>
        <v>14791.043012121285</v>
      </c>
      <c r="F119" s="30">
        <f t="shared" si="9"/>
        <v>14791</v>
      </c>
      <c r="Q119" s="83">
        <f t="shared" si="10"/>
        <v>30209.891000000003</v>
      </c>
      <c r="U119" s="52">
        <v>4.1633600005297922E-2</v>
      </c>
      <c r="AB119" s="30">
        <v>7</v>
      </c>
      <c r="AD119" s="30" t="s">
        <v>73</v>
      </c>
      <c r="AF119" s="30" t="s">
        <v>62</v>
      </c>
    </row>
    <row r="120" spans="1:32" s="30" customFormat="1" ht="12.95" customHeight="1" x14ac:dyDescent="0.2">
      <c r="A120" s="51" t="s">
        <v>102</v>
      </c>
      <c r="B120" s="6"/>
      <c r="C120" s="50">
        <v>45231.317000000003</v>
      </c>
      <c r="D120" s="50"/>
      <c r="E120" s="30">
        <f t="shared" si="8"/>
        <v>14794.065894285495</v>
      </c>
      <c r="F120" s="30">
        <f t="shared" si="9"/>
        <v>14794</v>
      </c>
      <c r="Q120" s="83">
        <f t="shared" si="10"/>
        <v>30212.817000000003</v>
      </c>
      <c r="U120" s="52">
        <v>6.378240000049118E-2</v>
      </c>
      <c r="AB120" s="30">
        <v>7</v>
      </c>
      <c r="AD120" s="30" t="s">
        <v>96</v>
      </c>
      <c r="AF120" s="30" t="s">
        <v>62</v>
      </c>
    </row>
    <row r="121" spans="1:32" s="30" customFormat="1" ht="12.95" customHeight="1" x14ac:dyDescent="0.2">
      <c r="A121" s="51" t="s">
        <v>103</v>
      </c>
      <c r="B121" s="6"/>
      <c r="C121" s="50">
        <v>45436.457000000002</v>
      </c>
      <c r="D121" s="50"/>
      <c r="E121" s="30">
        <f t="shared" si="8"/>
        <v>15005.998241232197</v>
      </c>
      <c r="F121" s="30">
        <f t="shared" si="9"/>
        <v>15006</v>
      </c>
      <c r="G121" s="30">
        <f t="shared" ref="G121:G152" si="13">+C121-(C$7+F121*C$8)</f>
        <v>-1.7023999971570447E-3</v>
      </c>
      <c r="I121" s="30">
        <f t="shared" ref="I121:I159" si="14">+G121</f>
        <v>-1.7023999971570447E-3</v>
      </c>
      <c r="Q121" s="83">
        <f t="shared" si="10"/>
        <v>30417.957000000002</v>
      </c>
      <c r="AA121" s="30" t="s">
        <v>70</v>
      </c>
      <c r="AB121" s="30">
        <v>5</v>
      </c>
      <c r="AD121" s="30" t="s">
        <v>61</v>
      </c>
      <c r="AF121" s="30" t="s">
        <v>62</v>
      </c>
    </row>
    <row r="122" spans="1:32" s="30" customFormat="1" ht="12.95" customHeight="1" x14ac:dyDescent="0.2">
      <c r="A122" s="51" t="s">
        <v>104</v>
      </c>
      <c r="B122" s="6"/>
      <c r="C122" s="50">
        <v>45826.544000000002</v>
      </c>
      <c r="D122" s="50"/>
      <c r="E122" s="30">
        <f t="shared" si="8"/>
        <v>15409.001328993718</v>
      </c>
      <c r="F122" s="30">
        <f t="shared" si="9"/>
        <v>15409</v>
      </c>
      <c r="G122" s="30">
        <f t="shared" si="13"/>
        <v>1.2864000018453225E-3</v>
      </c>
      <c r="I122" s="30">
        <f t="shared" si="14"/>
        <v>1.2864000018453225E-3</v>
      </c>
      <c r="Q122" s="83">
        <f t="shared" si="10"/>
        <v>30808.044000000002</v>
      </c>
      <c r="AA122" s="30" t="s">
        <v>70</v>
      </c>
      <c r="AB122" s="30">
        <v>6</v>
      </c>
      <c r="AD122" s="30" t="s">
        <v>61</v>
      </c>
      <c r="AF122" s="30" t="s">
        <v>62</v>
      </c>
    </row>
    <row r="123" spans="1:32" s="30" customFormat="1" ht="12.95" customHeight="1" x14ac:dyDescent="0.2">
      <c r="A123" s="51" t="s">
        <v>105</v>
      </c>
      <c r="B123" s="6"/>
      <c r="C123" s="50">
        <v>45888.481</v>
      </c>
      <c r="D123" s="50"/>
      <c r="E123" s="30">
        <f t="shared" si="8"/>
        <v>15472.989111838788</v>
      </c>
      <c r="F123" s="30">
        <f t="shared" si="9"/>
        <v>15473</v>
      </c>
      <c r="G123" s="30">
        <f t="shared" si="13"/>
        <v>-1.0539199996856041E-2</v>
      </c>
      <c r="I123" s="30">
        <f t="shared" si="14"/>
        <v>-1.0539199996856041E-2</v>
      </c>
      <c r="Q123" s="83">
        <f t="shared" si="10"/>
        <v>30869.981</v>
      </c>
      <c r="AA123" s="30" t="s">
        <v>70</v>
      </c>
      <c r="AB123" s="30">
        <v>7</v>
      </c>
      <c r="AD123" s="30" t="s">
        <v>96</v>
      </c>
      <c r="AF123" s="30" t="s">
        <v>62</v>
      </c>
    </row>
    <row r="124" spans="1:32" s="30" customFormat="1" ht="12.95" customHeight="1" x14ac:dyDescent="0.2">
      <c r="A124" s="51" t="s">
        <v>105</v>
      </c>
      <c r="B124" s="6"/>
      <c r="C124" s="50">
        <v>45889.46</v>
      </c>
      <c r="D124" s="50"/>
      <c r="E124" s="30">
        <f t="shared" si="8"/>
        <v>15474.000527299744</v>
      </c>
      <c r="F124" s="30">
        <f t="shared" si="9"/>
        <v>15474</v>
      </c>
      <c r="G124" s="30">
        <f t="shared" si="13"/>
        <v>5.104000010760501E-4</v>
      </c>
      <c r="I124" s="30">
        <f t="shared" si="14"/>
        <v>5.104000010760501E-4</v>
      </c>
      <c r="Q124" s="83">
        <f t="shared" si="10"/>
        <v>30870.959999999999</v>
      </c>
      <c r="AA124" s="30" t="s">
        <v>70</v>
      </c>
      <c r="AB124" s="30">
        <v>11</v>
      </c>
      <c r="AD124" s="30" t="s">
        <v>73</v>
      </c>
      <c r="AF124" s="30" t="s">
        <v>62</v>
      </c>
    </row>
    <row r="125" spans="1:32" s="30" customFormat="1" ht="12.95" customHeight="1" x14ac:dyDescent="0.2">
      <c r="A125" s="51" t="s">
        <v>105</v>
      </c>
      <c r="B125" s="6"/>
      <c r="C125" s="50">
        <v>45889.462</v>
      </c>
      <c r="D125" s="50"/>
      <c r="E125" s="30">
        <f t="shared" si="8"/>
        <v>15474.00259352132</v>
      </c>
      <c r="F125" s="30">
        <f t="shared" si="9"/>
        <v>15474</v>
      </c>
      <c r="G125" s="30">
        <f t="shared" si="13"/>
        <v>2.5104000014835037E-3</v>
      </c>
      <c r="I125" s="30">
        <f t="shared" si="14"/>
        <v>2.5104000014835037E-3</v>
      </c>
      <c r="Q125" s="83">
        <f t="shared" si="10"/>
        <v>30870.962</v>
      </c>
      <c r="AA125" s="30" t="s">
        <v>70</v>
      </c>
      <c r="AB125" s="30">
        <v>7</v>
      </c>
      <c r="AD125" s="30" t="s">
        <v>96</v>
      </c>
      <c r="AF125" s="30" t="s">
        <v>62</v>
      </c>
    </row>
    <row r="126" spans="1:32" s="30" customFormat="1" ht="12.95" customHeight="1" x14ac:dyDescent="0.2">
      <c r="A126" s="51" t="s">
        <v>106</v>
      </c>
      <c r="B126" s="6"/>
      <c r="C126" s="50">
        <v>46252.430999999997</v>
      </c>
      <c r="D126" s="50"/>
      <c r="E126" s="30">
        <f t="shared" si="8"/>
        <v>15848.989782947552</v>
      </c>
      <c r="F126" s="30">
        <f t="shared" si="9"/>
        <v>15849</v>
      </c>
      <c r="G126" s="30">
        <f t="shared" si="13"/>
        <v>-9.8896000054082833E-3</v>
      </c>
      <c r="I126" s="30">
        <f t="shared" si="14"/>
        <v>-9.8896000054082833E-3</v>
      </c>
      <c r="Q126" s="83">
        <f t="shared" si="10"/>
        <v>31233.930999999997</v>
      </c>
      <c r="AA126" s="30" t="s">
        <v>70</v>
      </c>
      <c r="AF126" s="30" t="s">
        <v>71</v>
      </c>
    </row>
    <row r="127" spans="1:32" s="30" customFormat="1" ht="12.95" customHeight="1" x14ac:dyDescent="0.2">
      <c r="A127" s="51" t="s">
        <v>106</v>
      </c>
      <c r="B127" s="6"/>
      <c r="C127" s="50">
        <v>46252.446000000004</v>
      </c>
      <c r="D127" s="50"/>
      <c r="E127" s="30">
        <f t="shared" si="8"/>
        <v>15849.005279609371</v>
      </c>
      <c r="F127" s="30">
        <f t="shared" si="9"/>
        <v>15849</v>
      </c>
      <c r="G127" s="30">
        <f t="shared" si="13"/>
        <v>5.1104000012855977E-3</v>
      </c>
      <c r="I127" s="30">
        <f t="shared" si="14"/>
        <v>5.1104000012855977E-3</v>
      </c>
      <c r="Q127" s="83">
        <f t="shared" si="10"/>
        <v>31233.946000000004</v>
      </c>
      <c r="AA127" s="30" t="s">
        <v>70</v>
      </c>
      <c r="AF127" s="30" t="s">
        <v>71</v>
      </c>
    </row>
    <row r="128" spans="1:32" s="30" customFormat="1" ht="12.95" customHeight="1" x14ac:dyDescent="0.2">
      <c r="A128" s="51" t="s">
        <v>106</v>
      </c>
      <c r="B128" s="6"/>
      <c r="C128" s="50">
        <v>46282.436999999998</v>
      </c>
      <c r="D128" s="50"/>
      <c r="E128" s="30">
        <f t="shared" si="8"/>
        <v>15879.989305237126</v>
      </c>
      <c r="F128" s="30">
        <f t="shared" si="9"/>
        <v>15880</v>
      </c>
      <c r="G128" s="30">
        <f t="shared" si="13"/>
        <v>-1.0352000004786532E-2</v>
      </c>
      <c r="I128" s="30">
        <f t="shared" si="14"/>
        <v>-1.0352000004786532E-2</v>
      </c>
      <c r="Q128" s="83">
        <f t="shared" si="10"/>
        <v>31263.936999999998</v>
      </c>
      <c r="AA128" s="30" t="s">
        <v>70</v>
      </c>
      <c r="AF128" s="30" t="s">
        <v>71</v>
      </c>
    </row>
    <row r="129" spans="1:32" s="30" customFormat="1" ht="12.95" customHeight="1" x14ac:dyDescent="0.2">
      <c r="A129" s="51" t="s">
        <v>107</v>
      </c>
      <c r="B129" s="6"/>
      <c r="C129" s="50">
        <v>46316.324000000001</v>
      </c>
      <c r="D129" s="50"/>
      <c r="E129" s="30">
        <f t="shared" si="8"/>
        <v>15914.998330492968</v>
      </c>
      <c r="F129" s="30">
        <f t="shared" si="9"/>
        <v>15915</v>
      </c>
      <c r="G129" s="30">
        <f t="shared" si="13"/>
        <v>-1.6160000013769604E-3</v>
      </c>
      <c r="I129" s="30">
        <f t="shared" si="14"/>
        <v>-1.6160000013769604E-3</v>
      </c>
      <c r="Q129" s="83">
        <f t="shared" si="10"/>
        <v>31297.824000000001</v>
      </c>
      <c r="AA129" s="30" t="s">
        <v>70</v>
      </c>
      <c r="AB129" s="30">
        <v>7</v>
      </c>
      <c r="AD129" s="30" t="s">
        <v>96</v>
      </c>
      <c r="AF129" s="30" t="s">
        <v>62</v>
      </c>
    </row>
    <row r="130" spans="1:32" s="30" customFormat="1" ht="12.95" customHeight="1" x14ac:dyDescent="0.2">
      <c r="A130" s="51" t="s">
        <v>107</v>
      </c>
      <c r="B130" s="6"/>
      <c r="C130" s="50">
        <v>46346.326000000001</v>
      </c>
      <c r="D130" s="50"/>
      <c r="E130" s="30">
        <f t="shared" si="8"/>
        <v>15945.993720339389</v>
      </c>
      <c r="F130" s="30">
        <f t="shared" si="9"/>
        <v>15946</v>
      </c>
      <c r="G130" s="30">
        <f t="shared" si="13"/>
        <v>-6.0784000015701167E-3</v>
      </c>
      <c r="I130" s="30">
        <f t="shared" si="14"/>
        <v>-6.0784000015701167E-3</v>
      </c>
      <c r="Q130" s="83">
        <f t="shared" si="10"/>
        <v>31327.826000000001</v>
      </c>
      <c r="AA130" s="30" t="s">
        <v>70</v>
      </c>
      <c r="AB130" s="30">
        <v>9</v>
      </c>
      <c r="AD130" s="30" t="s">
        <v>73</v>
      </c>
      <c r="AF130" s="30" t="s">
        <v>62</v>
      </c>
    </row>
    <row r="131" spans="1:32" s="30" customFormat="1" ht="12.95" customHeight="1" x14ac:dyDescent="0.2">
      <c r="A131" s="51" t="s">
        <v>108</v>
      </c>
      <c r="B131" s="6"/>
      <c r="C131" s="50">
        <v>46552.493999999999</v>
      </c>
      <c r="D131" s="50"/>
      <c r="E131" s="30">
        <f t="shared" si="8"/>
        <v>16158.988105175635</v>
      </c>
      <c r="F131" s="30">
        <f t="shared" si="9"/>
        <v>16159</v>
      </c>
      <c r="G131" s="30">
        <f t="shared" si="13"/>
        <v>-1.1513600002217572E-2</v>
      </c>
      <c r="I131" s="30">
        <f t="shared" si="14"/>
        <v>-1.1513600002217572E-2</v>
      </c>
      <c r="Q131" s="83">
        <f t="shared" si="10"/>
        <v>31533.993999999999</v>
      </c>
      <c r="AA131" s="30" t="s">
        <v>70</v>
      </c>
      <c r="AF131" s="30" t="s">
        <v>71</v>
      </c>
    </row>
    <row r="132" spans="1:32" s="30" customFormat="1" ht="12.95" customHeight="1" x14ac:dyDescent="0.2">
      <c r="A132" s="51" t="s">
        <v>108</v>
      </c>
      <c r="B132" s="6"/>
      <c r="C132" s="50">
        <v>46552.493999999999</v>
      </c>
      <c r="D132" s="50"/>
      <c r="E132" s="30">
        <f t="shared" si="8"/>
        <v>16158.988105175635</v>
      </c>
      <c r="F132" s="30">
        <f t="shared" si="9"/>
        <v>16159</v>
      </c>
      <c r="G132" s="30">
        <f t="shared" si="13"/>
        <v>-1.1513600002217572E-2</v>
      </c>
      <c r="I132" s="30">
        <f t="shared" si="14"/>
        <v>-1.1513600002217572E-2</v>
      </c>
      <c r="Q132" s="83">
        <f t="shared" si="10"/>
        <v>31533.993999999999</v>
      </c>
      <c r="AA132" s="30" t="s">
        <v>70</v>
      </c>
      <c r="AF132" s="30" t="s">
        <v>71</v>
      </c>
    </row>
    <row r="133" spans="1:32" s="30" customFormat="1" ht="12.95" customHeight="1" x14ac:dyDescent="0.2">
      <c r="A133" s="51" t="s">
        <v>108</v>
      </c>
      <c r="B133" s="6"/>
      <c r="C133" s="50">
        <v>46613.478000000003</v>
      </c>
      <c r="D133" s="50"/>
      <c r="E133" s="30">
        <f t="shared" si="8"/>
        <v>16221.991333440228</v>
      </c>
      <c r="F133" s="30">
        <f t="shared" si="9"/>
        <v>16222</v>
      </c>
      <c r="G133" s="30">
        <f t="shared" si="13"/>
        <v>-8.3887999935541302E-3</v>
      </c>
      <c r="I133" s="30">
        <f t="shared" si="14"/>
        <v>-8.3887999935541302E-3</v>
      </c>
      <c r="Q133" s="83">
        <f t="shared" si="10"/>
        <v>31594.978000000003</v>
      </c>
      <c r="AA133" s="30" t="s">
        <v>70</v>
      </c>
      <c r="AF133" s="30" t="s">
        <v>71</v>
      </c>
    </row>
    <row r="134" spans="1:32" s="30" customFormat="1" ht="12.95" customHeight="1" x14ac:dyDescent="0.2">
      <c r="A134" s="51" t="s">
        <v>108</v>
      </c>
      <c r="B134" s="6"/>
      <c r="C134" s="50">
        <v>46613.481</v>
      </c>
      <c r="D134" s="50"/>
      <c r="E134" s="30">
        <f t="shared" si="8"/>
        <v>16221.994432772588</v>
      </c>
      <c r="F134" s="30">
        <f t="shared" si="9"/>
        <v>16222</v>
      </c>
      <c r="G134" s="30">
        <f t="shared" si="13"/>
        <v>-5.3887999965809286E-3</v>
      </c>
      <c r="I134" s="30">
        <f t="shared" si="14"/>
        <v>-5.3887999965809286E-3</v>
      </c>
      <c r="Q134" s="83">
        <f t="shared" si="10"/>
        <v>31594.981</v>
      </c>
      <c r="AA134" s="30" t="s">
        <v>70</v>
      </c>
      <c r="AF134" s="30" t="s">
        <v>71</v>
      </c>
    </row>
    <row r="135" spans="1:32" s="30" customFormat="1" ht="12.95" customHeight="1" x14ac:dyDescent="0.2">
      <c r="A135" s="51" t="s">
        <v>109</v>
      </c>
      <c r="B135" s="6"/>
      <c r="C135" s="50">
        <v>46613.483999999997</v>
      </c>
      <c r="D135" s="50"/>
      <c r="E135" s="30">
        <f t="shared" si="8"/>
        <v>16221.997532104948</v>
      </c>
      <c r="F135" s="30">
        <f t="shared" si="9"/>
        <v>16222</v>
      </c>
      <c r="G135" s="30">
        <f t="shared" si="13"/>
        <v>-2.3887999996077269E-3</v>
      </c>
      <c r="I135" s="30">
        <f t="shared" si="14"/>
        <v>-2.3887999996077269E-3</v>
      </c>
      <c r="Q135" s="83">
        <f t="shared" si="10"/>
        <v>31594.983999999997</v>
      </c>
      <c r="AA135" s="30" t="s">
        <v>70</v>
      </c>
      <c r="AB135" s="30">
        <v>15</v>
      </c>
      <c r="AD135" s="30" t="s">
        <v>110</v>
      </c>
      <c r="AF135" s="30" t="s">
        <v>62</v>
      </c>
    </row>
    <row r="136" spans="1:32" s="30" customFormat="1" ht="12.95" customHeight="1" x14ac:dyDescent="0.2">
      <c r="A136" s="51" t="s">
        <v>108</v>
      </c>
      <c r="B136" s="6"/>
      <c r="C136" s="50">
        <v>46613.485000000001</v>
      </c>
      <c r="D136" s="50"/>
      <c r="E136" s="30">
        <f t="shared" si="8"/>
        <v>16221.998565215739</v>
      </c>
      <c r="F136" s="30">
        <f t="shared" si="9"/>
        <v>16222</v>
      </c>
      <c r="G136" s="30">
        <f t="shared" si="13"/>
        <v>-1.3887999957660213E-3</v>
      </c>
      <c r="I136" s="30">
        <f t="shared" si="14"/>
        <v>-1.3887999957660213E-3</v>
      </c>
      <c r="Q136" s="83">
        <f t="shared" si="10"/>
        <v>31594.985000000001</v>
      </c>
      <c r="AA136" s="30" t="s">
        <v>70</v>
      </c>
      <c r="AF136" s="30" t="s">
        <v>71</v>
      </c>
    </row>
    <row r="137" spans="1:32" s="30" customFormat="1" ht="12.95" customHeight="1" x14ac:dyDescent="0.2">
      <c r="A137" s="51" t="s">
        <v>108</v>
      </c>
      <c r="B137" s="6"/>
      <c r="C137" s="50">
        <v>46613.491000000002</v>
      </c>
      <c r="D137" s="50"/>
      <c r="E137" s="30">
        <f t="shared" si="8"/>
        <v>16222.004763880464</v>
      </c>
      <c r="F137" s="30">
        <f t="shared" si="9"/>
        <v>16222</v>
      </c>
      <c r="G137" s="30">
        <f t="shared" si="13"/>
        <v>4.6112000054563396E-3</v>
      </c>
      <c r="I137" s="30">
        <f t="shared" si="14"/>
        <v>4.6112000054563396E-3</v>
      </c>
      <c r="Q137" s="83">
        <f t="shared" si="10"/>
        <v>31594.991000000002</v>
      </c>
      <c r="AA137" s="30" t="s">
        <v>70</v>
      </c>
      <c r="AF137" s="30" t="s">
        <v>71</v>
      </c>
    </row>
    <row r="138" spans="1:32" s="30" customFormat="1" ht="12.95" customHeight="1" x14ac:dyDescent="0.2">
      <c r="A138" s="51" t="s">
        <v>109</v>
      </c>
      <c r="B138" s="6"/>
      <c r="C138" s="50">
        <v>46614.457000000002</v>
      </c>
      <c r="D138" s="50"/>
      <c r="E138" s="30">
        <f t="shared" si="8"/>
        <v>16223.002748901185</v>
      </c>
      <c r="F138" s="30">
        <f t="shared" si="9"/>
        <v>16223</v>
      </c>
      <c r="G138" s="30">
        <f t="shared" si="13"/>
        <v>2.6608000043779612E-3</v>
      </c>
      <c r="I138" s="30">
        <f t="shared" si="14"/>
        <v>2.6608000043779612E-3</v>
      </c>
      <c r="Q138" s="83">
        <f t="shared" si="10"/>
        <v>31595.957000000002</v>
      </c>
      <c r="AA138" s="30" t="s">
        <v>70</v>
      </c>
      <c r="AB138" s="30">
        <v>13</v>
      </c>
      <c r="AD138" s="30" t="s">
        <v>110</v>
      </c>
      <c r="AF138" s="30" t="s">
        <v>62</v>
      </c>
    </row>
    <row r="139" spans="1:32" s="30" customFormat="1" ht="12.95" customHeight="1" x14ac:dyDescent="0.2">
      <c r="A139" s="51" t="s">
        <v>108</v>
      </c>
      <c r="B139" s="6"/>
      <c r="C139" s="50">
        <v>46614.462</v>
      </c>
      <c r="D139" s="50"/>
      <c r="E139" s="30">
        <f t="shared" si="8"/>
        <v>16223.00791445512</v>
      </c>
      <c r="F139" s="30">
        <f t="shared" si="9"/>
        <v>16223</v>
      </c>
      <c r="G139" s="30">
        <f t="shared" si="13"/>
        <v>7.6608000017586164E-3</v>
      </c>
      <c r="I139" s="30">
        <f t="shared" si="14"/>
        <v>7.6608000017586164E-3</v>
      </c>
      <c r="Q139" s="83">
        <f t="shared" si="10"/>
        <v>31595.962</v>
      </c>
      <c r="AA139" s="30" t="s">
        <v>70</v>
      </c>
      <c r="AF139" s="30" t="s">
        <v>71</v>
      </c>
    </row>
    <row r="140" spans="1:32" s="30" customFormat="1" ht="12.95" customHeight="1" x14ac:dyDescent="0.2">
      <c r="A140" s="51" t="s">
        <v>108</v>
      </c>
      <c r="B140" s="6"/>
      <c r="C140" s="50">
        <v>46614.463000000003</v>
      </c>
      <c r="D140" s="50"/>
      <c r="E140" s="30">
        <f t="shared" si="8"/>
        <v>16223.008947565912</v>
      </c>
      <c r="F140" s="30">
        <f t="shared" si="9"/>
        <v>16223</v>
      </c>
      <c r="G140" s="30">
        <f t="shared" si="13"/>
        <v>8.660800005600322E-3</v>
      </c>
      <c r="I140" s="30">
        <f t="shared" si="14"/>
        <v>8.660800005600322E-3</v>
      </c>
      <c r="Q140" s="83">
        <f t="shared" si="10"/>
        <v>31595.963000000003</v>
      </c>
      <c r="AA140" s="30" t="s">
        <v>70</v>
      </c>
      <c r="AF140" s="30" t="s">
        <v>71</v>
      </c>
    </row>
    <row r="141" spans="1:32" s="30" customFormat="1" ht="12.95" customHeight="1" x14ac:dyDescent="0.2">
      <c r="A141" s="51" t="s">
        <v>108</v>
      </c>
      <c r="B141" s="6"/>
      <c r="C141" s="50">
        <v>46614.464</v>
      </c>
      <c r="D141" s="50"/>
      <c r="E141" s="30">
        <f t="shared" si="8"/>
        <v>16223.009980676696</v>
      </c>
      <c r="F141" s="30">
        <f t="shared" si="9"/>
        <v>16223</v>
      </c>
      <c r="G141" s="30">
        <f t="shared" si="13"/>
        <v>9.66080000216607E-3</v>
      </c>
      <c r="I141" s="30">
        <f t="shared" si="14"/>
        <v>9.66080000216607E-3</v>
      </c>
      <c r="Q141" s="83">
        <f t="shared" si="10"/>
        <v>31595.964</v>
      </c>
      <c r="AA141" s="30" t="s">
        <v>70</v>
      </c>
      <c r="AF141" s="30" t="s">
        <v>71</v>
      </c>
    </row>
    <row r="142" spans="1:32" s="30" customFormat="1" ht="12.95" customHeight="1" x14ac:dyDescent="0.2">
      <c r="A142" s="51" t="s">
        <v>108</v>
      </c>
      <c r="B142" s="6"/>
      <c r="C142" s="50">
        <v>46614.466999999997</v>
      </c>
      <c r="D142" s="50"/>
      <c r="E142" s="30">
        <f t="shared" si="8"/>
        <v>16223.013080009056</v>
      </c>
      <c r="F142" s="30">
        <f t="shared" si="9"/>
        <v>16223</v>
      </c>
      <c r="G142" s="30">
        <f t="shared" si="13"/>
        <v>1.2660799999139272E-2</v>
      </c>
      <c r="I142" s="30">
        <f t="shared" si="14"/>
        <v>1.2660799999139272E-2</v>
      </c>
      <c r="Q142" s="83">
        <f t="shared" si="10"/>
        <v>31595.966999999997</v>
      </c>
      <c r="AA142" s="30" t="s">
        <v>70</v>
      </c>
      <c r="AF142" s="30" t="s">
        <v>71</v>
      </c>
    </row>
    <row r="143" spans="1:32" s="30" customFormat="1" ht="12.95" customHeight="1" x14ac:dyDescent="0.2">
      <c r="A143" s="51" t="s">
        <v>108</v>
      </c>
      <c r="B143" s="6"/>
      <c r="C143" s="50">
        <v>46615.415999999997</v>
      </c>
      <c r="D143" s="50"/>
      <c r="E143" s="30">
        <f t="shared" si="8"/>
        <v>16223.993502146388</v>
      </c>
      <c r="F143" s="30">
        <f t="shared" si="9"/>
        <v>16224</v>
      </c>
      <c r="G143" s="30">
        <f t="shared" si="13"/>
        <v>-6.2896000017644837E-3</v>
      </c>
      <c r="I143" s="30">
        <f t="shared" si="14"/>
        <v>-6.2896000017644837E-3</v>
      </c>
      <c r="Q143" s="83">
        <f t="shared" si="10"/>
        <v>31596.915999999997</v>
      </c>
      <c r="AA143" s="30" t="s">
        <v>70</v>
      </c>
      <c r="AF143" s="30" t="s">
        <v>71</v>
      </c>
    </row>
    <row r="144" spans="1:32" s="30" customFormat="1" ht="12.95" customHeight="1" x14ac:dyDescent="0.2">
      <c r="A144" s="51" t="s">
        <v>108</v>
      </c>
      <c r="B144" s="6"/>
      <c r="C144" s="50">
        <v>46615.417999999998</v>
      </c>
      <c r="D144" s="50"/>
      <c r="E144" s="30">
        <f t="shared" si="8"/>
        <v>16223.995568367964</v>
      </c>
      <c r="F144" s="30">
        <f t="shared" si="9"/>
        <v>16224</v>
      </c>
      <c r="G144" s="30">
        <f t="shared" si="13"/>
        <v>-4.2896000013570301E-3</v>
      </c>
      <c r="I144" s="30">
        <f t="shared" si="14"/>
        <v>-4.2896000013570301E-3</v>
      </c>
      <c r="Q144" s="83">
        <f t="shared" si="10"/>
        <v>31596.917999999998</v>
      </c>
      <c r="AA144" s="30" t="s">
        <v>70</v>
      </c>
      <c r="AF144" s="30" t="s">
        <v>71</v>
      </c>
    </row>
    <row r="145" spans="1:32" s="30" customFormat="1" ht="12.95" customHeight="1" x14ac:dyDescent="0.2">
      <c r="A145" s="51" t="s">
        <v>108</v>
      </c>
      <c r="B145" s="6"/>
      <c r="C145" s="50">
        <v>46615.419000000002</v>
      </c>
      <c r="D145" s="50"/>
      <c r="E145" s="30">
        <f t="shared" si="8"/>
        <v>16223.996601478755</v>
      </c>
      <c r="F145" s="30">
        <f t="shared" si="9"/>
        <v>16224</v>
      </c>
      <c r="G145" s="30">
        <f t="shared" si="13"/>
        <v>-3.2895999975153245E-3</v>
      </c>
      <c r="I145" s="30">
        <f t="shared" si="14"/>
        <v>-3.2895999975153245E-3</v>
      </c>
      <c r="Q145" s="83">
        <f t="shared" si="10"/>
        <v>31596.919000000002</v>
      </c>
      <c r="AA145" s="30" t="s">
        <v>70</v>
      </c>
      <c r="AF145" s="30" t="s">
        <v>71</v>
      </c>
    </row>
    <row r="146" spans="1:32" s="30" customFormat="1" ht="12.95" customHeight="1" x14ac:dyDescent="0.2">
      <c r="A146" s="51" t="s">
        <v>108</v>
      </c>
      <c r="B146" s="6"/>
      <c r="C146" s="50">
        <v>46615.42</v>
      </c>
      <c r="D146" s="50"/>
      <c r="E146" s="30">
        <f t="shared" si="8"/>
        <v>16223.997634589539</v>
      </c>
      <c r="F146" s="30">
        <f t="shared" si="9"/>
        <v>16224</v>
      </c>
      <c r="G146" s="30">
        <f t="shared" si="13"/>
        <v>-2.2896000009495765E-3</v>
      </c>
      <c r="I146" s="30">
        <f t="shared" si="14"/>
        <v>-2.2896000009495765E-3</v>
      </c>
      <c r="Q146" s="83">
        <f t="shared" si="10"/>
        <v>31596.92</v>
      </c>
      <c r="AA146" s="30" t="s">
        <v>70</v>
      </c>
      <c r="AF146" s="30" t="s">
        <v>71</v>
      </c>
    </row>
    <row r="147" spans="1:32" s="30" customFormat="1" ht="12.95" customHeight="1" x14ac:dyDescent="0.2">
      <c r="A147" s="51" t="s">
        <v>108</v>
      </c>
      <c r="B147" s="6"/>
      <c r="C147" s="50">
        <v>46615.423000000003</v>
      </c>
      <c r="D147" s="50"/>
      <c r="E147" s="30">
        <f t="shared" si="8"/>
        <v>16224.000733921906</v>
      </c>
      <c r="F147" s="30">
        <f t="shared" si="9"/>
        <v>16224</v>
      </c>
      <c r="G147" s="30">
        <f t="shared" si="13"/>
        <v>7.1040000329958275E-4</v>
      </c>
      <c r="I147" s="30">
        <f t="shared" si="14"/>
        <v>7.1040000329958275E-4</v>
      </c>
      <c r="Q147" s="83">
        <f t="shared" si="10"/>
        <v>31596.923000000003</v>
      </c>
      <c r="AA147" s="30" t="s">
        <v>70</v>
      </c>
      <c r="AF147" s="30" t="s">
        <v>71</v>
      </c>
    </row>
    <row r="148" spans="1:32" s="30" customFormat="1" ht="12.95" customHeight="1" x14ac:dyDescent="0.2">
      <c r="A148" s="51" t="s">
        <v>108</v>
      </c>
      <c r="B148" s="6"/>
      <c r="C148" s="50">
        <v>46645.430999999997</v>
      </c>
      <c r="D148" s="50"/>
      <c r="E148" s="30">
        <f t="shared" si="8"/>
        <v>16255.002322433047</v>
      </c>
      <c r="F148" s="30">
        <f t="shared" si="9"/>
        <v>16255</v>
      </c>
      <c r="G148" s="30">
        <f t="shared" si="13"/>
        <v>2.2479999970528297E-3</v>
      </c>
      <c r="I148" s="30">
        <f t="shared" si="14"/>
        <v>2.2479999970528297E-3</v>
      </c>
      <c r="Q148" s="83">
        <f t="shared" si="10"/>
        <v>31626.930999999997</v>
      </c>
      <c r="AA148" s="30" t="s">
        <v>70</v>
      </c>
      <c r="AF148" s="30" t="s">
        <v>71</v>
      </c>
    </row>
    <row r="149" spans="1:32" s="30" customFormat="1" ht="12.95" customHeight="1" x14ac:dyDescent="0.2">
      <c r="A149" s="51" t="s">
        <v>108</v>
      </c>
      <c r="B149" s="6"/>
      <c r="C149" s="50">
        <v>46645.432000000001</v>
      </c>
      <c r="D149" s="50"/>
      <c r="E149" s="30">
        <f t="shared" ref="E149:E212" si="15">+(C149-C$7)/C$8</f>
        <v>16255.003355543839</v>
      </c>
      <c r="F149" s="30">
        <f t="shared" ref="F149:F212" si="16">ROUND(2*E149,0)/2</f>
        <v>16255</v>
      </c>
      <c r="G149" s="30">
        <f t="shared" si="13"/>
        <v>3.2480000008945353E-3</v>
      </c>
      <c r="I149" s="30">
        <f t="shared" si="14"/>
        <v>3.2480000008945353E-3</v>
      </c>
      <c r="Q149" s="83">
        <f t="shared" ref="Q149:Q212" si="17">+C149-15018.5</f>
        <v>31626.932000000001</v>
      </c>
      <c r="AA149" s="30" t="s">
        <v>70</v>
      </c>
      <c r="AF149" s="30" t="s">
        <v>71</v>
      </c>
    </row>
    <row r="150" spans="1:32" s="30" customFormat="1" ht="12.95" customHeight="1" x14ac:dyDescent="0.2">
      <c r="A150" s="51" t="s">
        <v>108</v>
      </c>
      <c r="B150" s="6"/>
      <c r="C150" s="50">
        <v>46646.396000000001</v>
      </c>
      <c r="D150" s="50"/>
      <c r="E150" s="30">
        <f t="shared" si="15"/>
        <v>16255.999274342983</v>
      </c>
      <c r="F150" s="30">
        <f t="shared" si="16"/>
        <v>16256</v>
      </c>
      <c r="G150" s="30">
        <f t="shared" si="13"/>
        <v>-7.024000005912967E-4</v>
      </c>
      <c r="I150" s="30">
        <f t="shared" si="14"/>
        <v>-7.024000005912967E-4</v>
      </c>
      <c r="Q150" s="83">
        <f t="shared" si="17"/>
        <v>31627.896000000001</v>
      </c>
      <c r="AA150" s="30" t="s">
        <v>70</v>
      </c>
      <c r="AF150" s="30" t="s">
        <v>71</v>
      </c>
    </row>
    <row r="151" spans="1:32" s="30" customFormat="1" ht="12.95" customHeight="1" x14ac:dyDescent="0.2">
      <c r="A151" s="51" t="s">
        <v>111</v>
      </c>
      <c r="B151" s="6"/>
      <c r="C151" s="50">
        <v>46976.463000000003</v>
      </c>
      <c r="D151" s="50"/>
      <c r="E151" s="30">
        <f t="shared" si="15"/>
        <v>16596.995052639064</v>
      </c>
      <c r="F151" s="30">
        <f t="shared" si="16"/>
        <v>16597</v>
      </c>
      <c r="G151" s="30">
        <f t="shared" si="13"/>
        <v>-4.7887999971862882E-3</v>
      </c>
      <c r="I151" s="30">
        <f t="shared" si="14"/>
        <v>-4.7887999971862882E-3</v>
      </c>
      <c r="Q151" s="83">
        <f t="shared" si="17"/>
        <v>31957.963000000003</v>
      </c>
      <c r="AA151" s="30" t="s">
        <v>70</v>
      </c>
      <c r="AB151" s="30">
        <v>9</v>
      </c>
      <c r="AD151" s="30" t="s">
        <v>73</v>
      </c>
      <c r="AF151" s="30" t="s">
        <v>62</v>
      </c>
    </row>
    <row r="152" spans="1:32" s="30" customFormat="1" ht="12.95" customHeight="1" x14ac:dyDescent="0.2">
      <c r="A152" s="51" t="s">
        <v>112</v>
      </c>
      <c r="B152" s="6"/>
      <c r="C152" s="50">
        <v>47009.375</v>
      </c>
      <c r="D152" s="50"/>
      <c r="E152" s="30">
        <f t="shared" si="15"/>
        <v>16630.996794877094</v>
      </c>
      <c r="F152" s="30">
        <f t="shared" si="16"/>
        <v>16631</v>
      </c>
      <c r="G152" s="30">
        <f t="shared" si="13"/>
        <v>-3.102399998169858E-3</v>
      </c>
      <c r="I152" s="30">
        <f t="shared" si="14"/>
        <v>-3.102399998169858E-3</v>
      </c>
      <c r="Q152" s="83">
        <f t="shared" si="17"/>
        <v>31990.875</v>
      </c>
      <c r="AA152" s="30" t="s">
        <v>70</v>
      </c>
      <c r="AB152" s="30">
        <v>8</v>
      </c>
      <c r="AD152" s="30" t="s">
        <v>113</v>
      </c>
      <c r="AF152" s="30" t="s">
        <v>62</v>
      </c>
    </row>
    <row r="153" spans="1:32" s="30" customFormat="1" ht="12.95" customHeight="1" x14ac:dyDescent="0.2">
      <c r="A153" s="51" t="s">
        <v>114</v>
      </c>
      <c r="B153" s="6"/>
      <c r="C153" s="50">
        <v>47037.445</v>
      </c>
      <c r="D153" s="50"/>
      <c r="E153" s="30">
        <f t="shared" si="15"/>
        <v>16659.996214682073</v>
      </c>
      <c r="F153" s="30">
        <f t="shared" si="16"/>
        <v>16660</v>
      </c>
      <c r="G153" s="30">
        <f t="shared" ref="G153:G175" si="18">+C153-(C$7+F153*C$8)</f>
        <v>-3.6639999962062575E-3</v>
      </c>
      <c r="I153" s="30">
        <f t="shared" si="14"/>
        <v>-3.6639999962062575E-3</v>
      </c>
      <c r="Q153" s="83">
        <f t="shared" si="17"/>
        <v>32018.945</v>
      </c>
      <c r="AA153" s="30" t="s">
        <v>70</v>
      </c>
      <c r="AB153" s="30">
        <v>9</v>
      </c>
      <c r="AD153" s="30" t="s">
        <v>73</v>
      </c>
      <c r="AF153" s="30" t="s">
        <v>62</v>
      </c>
    </row>
    <row r="154" spans="1:32" s="30" customFormat="1" ht="12.95" customHeight="1" x14ac:dyDescent="0.2">
      <c r="A154" s="51" t="s">
        <v>112</v>
      </c>
      <c r="B154" s="6"/>
      <c r="C154" s="50">
        <v>47039.373</v>
      </c>
      <c r="D154" s="50"/>
      <c r="E154" s="30">
        <f t="shared" si="15"/>
        <v>16661.988052280365</v>
      </c>
      <c r="F154" s="30">
        <f t="shared" si="16"/>
        <v>16662</v>
      </c>
      <c r="G154" s="30">
        <f t="shared" si="18"/>
        <v>-1.1564799999177922E-2</v>
      </c>
      <c r="I154" s="30">
        <f t="shared" si="14"/>
        <v>-1.1564799999177922E-2</v>
      </c>
      <c r="Q154" s="83">
        <f t="shared" si="17"/>
        <v>32020.873</v>
      </c>
      <c r="AA154" s="30" t="s">
        <v>70</v>
      </c>
      <c r="AB154" s="30">
        <v>13</v>
      </c>
      <c r="AD154" s="30" t="s">
        <v>110</v>
      </c>
      <c r="AF154" s="30" t="s">
        <v>62</v>
      </c>
    </row>
    <row r="155" spans="1:32" s="30" customFormat="1" ht="12.95" customHeight="1" x14ac:dyDescent="0.2">
      <c r="A155" s="51" t="s">
        <v>114</v>
      </c>
      <c r="B155" s="6"/>
      <c r="C155" s="50">
        <v>47039.383000000002</v>
      </c>
      <c r="D155" s="50"/>
      <c r="E155" s="30">
        <f t="shared" si="15"/>
        <v>16661.99838338824</v>
      </c>
      <c r="F155" s="30">
        <f t="shared" si="16"/>
        <v>16662</v>
      </c>
      <c r="G155" s="30">
        <f t="shared" si="18"/>
        <v>-1.5647999971406534E-3</v>
      </c>
      <c r="I155" s="30">
        <f t="shared" si="14"/>
        <v>-1.5647999971406534E-3</v>
      </c>
      <c r="Q155" s="83">
        <f t="shared" si="17"/>
        <v>32020.883000000002</v>
      </c>
      <c r="AA155" s="30" t="s">
        <v>70</v>
      </c>
      <c r="AB155" s="30">
        <v>7</v>
      </c>
      <c r="AD155" s="30" t="s">
        <v>73</v>
      </c>
      <c r="AF155" s="30" t="s">
        <v>62</v>
      </c>
    </row>
    <row r="156" spans="1:32" s="30" customFormat="1" ht="12.95" customHeight="1" x14ac:dyDescent="0.2">
      <c r="A156" s="51" t="s">
        <v>115</v>
      </c>
      <c r="B156" s="6"/>
      <c r="C156" s="50">
        <v>47307.516000000003</v>
      </c>
      <c r="D156" s="50"/>
      <c r="E156" s="30">
        <f t="shared" si="15"/>
        <v>16939.009478171611</v>
      </c>
      <c r="F156" s="30">
        <f t="shared" si="16"/>
        <v>16939</v>
      </c>
      <c r="G156" s="30">
        <f t="shared" si="18"/>
        <v>9.1744000019389205E-3</v>
      </c>
      <c r="I156" s="30">
        <f t="shared" si="14"/>
        <v>9.1744000019389205E-3</v>
      </c>
      <c r="Q156" s="83">
        <f t="shared" si="17"/>
        <v>32289.016000000003</v>
      </c>
      <c r="AA156" s="30" t="s">
        <v>70</v>
      </c>
      <c r="AB156" s="30">
        <v>8</v>
      </c>
      <c r="AD156" s="30" t="s">
        <v>73</v>
      </c>
      <c r="AF156" s="30" t="s">
        <v>62</v>
      </c>
    </row>
    <row r="157" spans="1:32" s="30" customFormat="1" ht="12.95" customHeight="1" x14ac:dyDescent="0.2">
      <c r="A157" s="51" t="s">
        <v>116</v>
      </c>
      <c r="B157" s="6"/>
      <c r="C157" s="50">
        <v>47762.442999999999</v>
      </c>
      <c r="D157" s="50"/>
      <c r="E157" s="30">
        <f t="shared" si="15"/>
        <v>17408.999469394297</v>
      </c>
      <c r="F157" s="30">
        <f t="shared" si="16"/>
        <v>17409</v>
      </c>
      <c r="G157" s="30">
        <f t="shared" si="18"/>
        <v>-5.1359999633859843E-4</v>
      </c>
      <c r="I157" s="30">
        <f t="shared" si="14"/>
        <v>-5.1359999633859843E-4</v>
      </c>
      <c r="Q157" s="83">
        <f t="shared" si="17"/>
        <v>32743.942999999999</v>
      </c>
      <c r="AA157" s="30" t="s">
        <v>70</v>
      </c>
      <c r="AB157" s="30">
        <v>5</v>
      </c>
      <c r="AD157" s="30" t="s">
        <v>73</v>
      </c>
      <c r="AF157" s="30" t="s">
        <v>62</v>
      </c>
    </row>
    <row r="158" spans="1:32" s="30" customFormat="1" ht="12.95" customHeight="1" x14ac:dyDescent="0.2">
      <c r="A158" s="51" t="s">
        <v>117</v>
      </c>
      <c r="B158" s="6"/>
      <c r="C158" s="50">
        <v>47827.292000000001</v>
      </c>
      <c r="D158" s="50"/>
      <c r="E158" s="30">
        <f t="shared" si="15"/>
        <v>17475.995670852557</v>
      </c>
      <c r="F158" s="30">
        <f t="shared" si="16"/>
        <v>17476</v>
      </c>
      <c r="G158" s="30">
        <f t="shared" si="18"/>
        <v>-4.1903999954229221E-3</v>
      </c>
      <c r="I158" s="30">
        <f t="shared" si="14"/>
        <v>-4.1903999954229221E-3</v>
      </c>
      <c r="Q158" s="83">
        <f t="shared" si="17"/>
        <v>32808.792000000001</v>
      </c>
      <c r="AA158" s="30" t="s">
        <v>70</v>
      </c>
      <c r="AB158" s="30">
        <v>6</v>
      </c>
      <c r="AD158" s="30" t="s">
        <v>73</v>
      </c>
      <c r="AF158" s="30" t="s">
        <v>62</v>
      </c>
    </row>
    <row r="159" spans="1:32" s="30" customFormat="1" ht="12.95" customHeight="1" x14ac:dyDescent="0.2">
      <c r="A159" s="51" t="s">
        <v>118</v>
      </c>
      <c r="B159" s="6"/>
      <c r="C159" s="50">
        <v>48002.491999999998</v>
      </c>
      <c r="D159" s="50"/>
      <c r="E159" s="30">
        <f t="shared" si="15"/>
        <v>17656.99668082166</v>
      </c>
      <c r="F159" s="30">
        <f t="shared" si="16"/>
        <v>17657</v>
      </c>
      <c r="G159" s="30">
        <f t="shared" si="18"/>
        <v>-3.2128000020748004E-3</v>
      </c>
      <c r="I159" s="30">
        <f t="shared" si="14"/>
        <v>-3.2128000020748004E-3</v>
      </c>
      <c r="Q159" s="83">
        <f t="shared" si="17"/>
        <v>32983.991999999998</v>
      </c>
      <c r="AA159" s="30" t="s">
        <v>70</v>
      </c>
      <c r="AB159" s="30">
        <v>7</v>
      </c>
      <c r="AD159" s="30" t="s">
        <v>73</v>
      </c>
      <c r="AF159" s="30" t="s">
        <v>62</v>
      </c>
    </row>
    <row r="160" spans="1:32" s="30" customFormat="1" ht="12.95" customHeight="1" x14ac:dyDescent="0.2">
      <c r="A160" s="5" t="s">
        <v>119</v>
      </c>
      <c r="B160" s="6"/>
      <c r="C160" s="50">
        <v>48093.474300000002</v>
      </c>
      <c r="D160" s="50"/>
      <c r="E160" s="30">
        <f t="shared" si="15"/>
        <v>17750.991476422761</v>
      </c>
      <c r="F160" s="30">
        <f t="shared" si="16"/>
        <v>17751</v>
      </c>
      <c r="G160" s="30">
        <f t="shared" si="18"/>
        <v>-8.2504000019980595E-3</v>
      </c>
      <c r="J160" s="30">
        <f>+G160</f>
        <v>-8.2504000019980595E-3</v>
      </c>
      <c r="Q160" s="83">
        <f t="shared" si="17"/>
        <v>33074.974300000002</v>
      </c>
    </row>
    <row r="161" spans="1:32" s="30" customFormat="1" ht="12.95" customHeight="1" x14ac:dyDescent="0.2">
      <c r="A161" s="5" t="s">
        <v>119</v>
      </c>
      <c r="B161" s="6"/>
      <c r="C161" s="50">
        <v>48093.474999999999</v>
      </c>
      <c r="D161" s="50"/>
      <c r="E161" s="30">
        <f t="shared" si="15"/>
        <v>17750.992199600307</v>
      </c>
      <c r="F161" s="30">
        <f t="shared" si="16"/>
        <v>17751</v>
      </c>
      <c r="G161" s="30">
        <f t="shared" si="18"/>
        <v>-7.5504000051296316E-3</v>
      </c>
      <c r="J161" s="30">
        <f>+G161</f>
        <v>-7.5504000051296316E-3</v>
      </c>
      <c r="Q161" s="83">
        <f t="shared" si="17"/>
        <v>33074.974999999999</v>
      </c>
    </row>
    <row r="162" spans="1:32" s="30" customFormat="1" ht="12.95" customHeight="1" x14ac:dyDescent="0.2">
      <c r="A162" s="51" t="s">
        <v>120</v>
      </c>
      <c r="B162" s="6"/>
      <c r="C162" s="50">
        <v>48093.487000000001</v>
      </c>
      <c r="D162" s="50"/>
      <c r="E162" s="30">
        <f t="shared" si="15"/>
        <v>17751.004596929761</v>
      </c>
      <c r="F162" s="30">
        <f t="shared" si="16"/>
        <v>17751</v>
      </c>
      <c r="G162" s="30">
        <f t="shared" si="18"/>
        <v>4.4495999973150901E-3</v>
      </c>
      <c r="I162" s="30">
        <f t="shared" ref="I162:I175" si="19">+G162</f>
        <v>4.4495999973150901E-3</v>
      </c>
      <c r="Q162" s="83">
        <f t="shared" si="17"/>
        <v>33074.987000000001</v>
      </c>
      <c r="AA162" s="30" t="s">
        <v>70</v>
      </c>
      <c r="AB162" s="30">
        <v>6</v>
      </c>
      <c r="AD162" s="30" t="s">
        <v>121</v>
      </c>
      <c r="AF162" s="30" t="s">
        <v>62</v>
      </c>
    </row>
    <row r="163" spans="1:32" s="30" customFormat="1" ht="12.95" customHeight="1" x14ac:dyDescent="0.2">
      <c r="A163" s="51" t="s">
        <v>120</v>
      </c>
      <c r="B163" s="6"/>
      <c r="C163" s="50">
        <v>48094.440999999999</v>
      </c>
      <c r="D163" s="50"/>
      <c r="E163" s="30">
        <f t="shared" si="15"/>
        <v>17751.99018462103</v>
      </c>
      <c r="F163" s="30">
        <f t="shared" si="16"/>
        <v>17752</v>
      </c>
      <c r="G163" s="30">
        <f t="shared" si="18"/>
        <v>-9.5007999989320524E-3</v>
      </c>
      <c r="I163" s="30">
        <f t="shared" si="19"/>
        <v>-9.5007999989320524E-3</v>
      </c>
      <c r="Q163" s="83">
        <f t="shared" si="17"/>
        <v>33075.940999999999</v>
      </c>
      <c r="AA163" s="30" t="s">
        <v>70</v>
      </c>
      <c r="AB163" s="30">
        <v>31</v>
      </c>
      <c r="AD163" s="30" t="s">
        <v>110</v>
      </c>
      <c r="AF163" s="30" t="s">
        <v>62</v>
      </c>
    </row>
    <row r="164" spans="1:32" s="30" customFormat="1" ht="12.95" customHeight="1" x14ac:dyDescent="0.2">
      <c r="A164" s="51" t="s">
        <v>120</v>
      </c>
      <c r="B164" s="6"/>
      <c r="C164" s="50">
        <v>48123.485999999997</v>
      </c>
      <c r="D164" s="50"/>
      <c r="E164" s="30">
        <f t="shared" si="15"/>
        <v>17781.996887443816</v>
      </c>
      <c r="F164" s="30">
        <f t="shared" si="16"/>
        <v>17782</v>
      </c>
      <c r="G164" s="30">
        <f t="shared" si="18"/>
        <v>-3.0127999998512678E-3</v>
      </c>
      <c r="I164" s="30">
        <f t="shared" si="19"/>
        <v>-3.0127999998512678E-3</v>
      </c>
      <c r="Q164" s="83">
        <f t="shared" si="17"/>
        <v>33104.985999999997</v>
      </c>
      <c r="AA164" s="30" t="s">
        <v>70</v>
      </c>
      <c r="AB164" s="30">
        <v>7</v>
      </c>
      <c r="AD164" s="30" t="s">
        <v>73</v>
      </c>
      <c r="AF164" s="30" t="s">
        <v>62</v>
      </c>
    </row>
    <row r="165" spans="1:32" s="30" customFormat="1" ht="12.95" customHeight="1" x14ac:dyDescent="0.2">
      <c r="A165" s="51" t="s">
        <v>120</v>
      </c>
      <c r="B165" s="6"/>
      <c r="C165" s="50">
        <v>48126.394999999997</v>
      </c>
      <c r="D165" s="50"/>
      <c r="E165" s="30">
        <f t="shared" si="15"/>
        <v>17785.002206724639</v>
      </c>
      <c r="F165" s="30">
        <f t="shared" si="16"/>
        <v>17785</v>
      </c>
      <c r="G165" s="30">
        <f t="shared" si="18"/>
        <v>2.1359999955166131E-3</v>
      </c>
      <c r="I165" s="30">
        <f t="shared" si="19"/>
        <v>2.1359999955166131E-3</v>
      </c>
      <c r="Q165" s="83">
        <f t="shared" si="17"/>
        <v>33107.894999999997</v>
      </c>
      <c r="AA165" s="30" t="s">
        <v>70</v>
      </c>
      <c r="AB165" s="30">
        <v>8</v>
      </c>
      <c r="AD165" s="30" t="s">
        <v>73</v>
      </c>
      <c r="AF165" s="30" t="s">
        <v>62</v>
      </c>
    </row>
    <row r="166" spans="1:32" s="30" customFormat="1" ht="12.95" customHeight="1" x14ac:dyDescent="0.2">
      <c r="A166" s="51" t="s">
        <v>122</v>
      </c>
      <c r="B166" s="6"/>
      <c r="C166" s="50">
        <v>48426.455000000002</v>
      </c>
      <c r="D166" s="50"/>
      <c r="E166" s="30">
        <f t="shared" si="15"/>
        <v>18094.997429620362</v>
      </c>
      <c r="F166" s="30">
        <f t="shared" si="16"/>
        <v>18095</v>
      </c>
      <c r="G166" s="30">
        <f t="shared" si="18"/>
        <v>-2.4879999982658774E-3</v>
      </c>
      <c r="I166" s="30">
        <f t="shared" si="19"/>
        <v>-2.4879999982658774E-3</v>
      </c>
      <c r="Q166" s="83">
        <f t="shared" si="17"/>
        <v>33407.955000000002</v>
      </c>
      <c r="AA166" s="30" t="s">
        <v>70</v>
      </c>
      <c r="AF166" s="30" t="s">
        <v>71</v>
      </c>
    </row>
    <row r="167" spans="1:32" s="30" customFormat="1" ht="12.95" customHeight="1" x14ac:dyDescent="0.2">
      <c r="A167" s="51" t="s">
        <v>123</v>
      </c>
      <c r="B167" s="6"/>
      <c r="C167" s="50">
        <v>48486.474000000002</v>
      </c>
      <c r="D167" s="50">
        <v>6.0000000000000001E-3</v>
      </c>
      <c r="E167" s="30">
        <f t="shared" si="15"/>
        <v>18157.003705975018</v>
      </c>
      <c r="F167" s="30">
        <f t="shared" si="16"/>
        <v>18157</v>
      </c>
      <c r="G167" s="30">
        <f t="shared" si="18"/>
        <v>3.5872000007657334E-3</v>
      </c>
      <c r="I167" s="30">
        <f t="shared" si="19"/>
        <v>3.5872000007657334E-3</v>
      </c>
      <c r="Q167" s="83">
        <f t="shared" si="17"/>
        <v>33467.974000000002</v>
      </c>
      <c r="AA167" s="30" t="s">
        <v>70</v>
      </c>
      <c r="AB167" s="30">
        <v>7</v>
      </c>
      <c r="AD167" s="30" t="s">
        <v>73</v>
      </c>
      <c r="AF167" s="30" t="s">
        <v>62</v>
      </c>
    </row>
    <row r="168" spans="1:32" s="30" customFormat="1" ht="12.95" customHeight="1" x14ac:dyDescent="0.2">
      <c r="A168" s="51" t="s">
        <v>123</v>
      </c>
      <c r="B168" s="6"/>
      <c r="C168" s="50">
        <v>48488.396999999997</v>
      </c>
      <c r="D168" s="50">
        <v>5.0000000000000001E-3</v>
      </c>
      <c r="E168" s="30">
        <f t="shared" si="15"/>
        <v>18158.990378019367</v>
      </c>
      <c r="F168" s="30">
        <f t="shared" si="16"/>
        <v>18159</v>
      </c>
      <c r="G168" s="30">
        <f t="shared" si="18"/>
        <v>-9.3136000068625435E-3</v>
      </c>
      <c r="I168" s="30">
        <f t="shared" si="19"/>
        <v>-9.3136000068625435E-3</v>
      </c>
      <c r="Q168" s="83">
        <f t="shared" si="17"/>
        <v>33469.896999999997</v>
      </c>
      <c r="AA168" s="30" t="s">
        <v>70</v>
      </c>
      <c r="AB168" s="30">
        <v>9</v>
      </c>
      <c r="AD168" s="30" t="s">
        <v>73</v>
      </c>
      <c r="AF168" s="30" t="s">
        <v>62</v>
      </c>
    </row>
    <row r="169" spans="1:32" s="30" customFormat="1" ht="12.95" customHeight="1" x14ac:dyDescent="0.2">
      <c r="A169" s="51" t="s">
        <v>124</v>
      </c>
      <c r="B169" s="6"/>
      <c r="C169" s="50">
        <v>48517.442999999999</v>
      </c>
      <c r="D169" s="50">
        <v>6.0000000000000001E-3</v>
      </c>
      <c r="E169" s="30">
        <f t="shared" si="15"/>
        <v>18188.998113952945</v>
      </c>
      <c r="F169" s="30">
        <f t="shared" si="16"/>
        <v>18189</v>
      </c>
      <c r="G169" s="30">
        <f t="shared" si="18"/>
        <v>-1.8256000039400533E-3</v>
      </c>
      <c r="I169" s="30">
        <f t="shared" si="19"/>
        <v>-1.8256000039400533E-3</v>
      </c>
      <c r="Q169" s="83">
        <f t="shared" si="17"/>
        <v>33498.942999999999</v>
      </c>
      <c r="AA169" s="30" t="s">
        <v>70</v>
      </c>
      <c r="AB169" s="30">
        <v>7</v>
      </c>
      <c r="AD169" s="30" t="s">
        <v>73</v>
      </c>
      <c r="AF169" s="30" t="s">
        <v>62</v>
      </c>
    </row>
    <row r="170" spans="1:32" s="30" customFormat="1" ht="12.95" customHeight="1" x14ac:dyDescent="0.2">
      <c r="A170" s="51" t="s">
        <v>125</v>
      </c>
      <c r="B170" s="6"/>
      <c r="C170" s="50">
        <v>48820.41</v>
      </c>
      <c r="D170" s="50">
        <v>5.0000000000000001E-3</v>
      </c>
      <c r="E170" s="30">
        <f t="shared" si="15"/>
        <v>18501.996589907914</v>
      </c>
      <c r="F170" s="30">
        <f t="shared" si="16"/>
        <v>18502</v>
      </c>
      <c r="G170" s="30">
        <f t="shared" si="18"/>
        <v>-3.3007999954861589E-3</v>
      </c>
      <c r="I170" s="30">
        <f t="shared" si="19"/>
        <v>-3.3007999954861589E-3</v>
      </c>
      <c r="Q170" s="83">
        <f t="shared" si="17"/>
        <v>33801.910000000003</v>
      </c>
      <c r="AA170" s="30" t="s">
        <v>70</v>
      </c>
      <c r="AB170" s="30">
        <v>10</v>
      </c>
      <c r="AD170" s="30" t="s">
        <v>73</v>
      </c>
      <c r="AF170" s="30" t="s">
        <v>62</v>
      </c>
    </row>
    <row r="171" spans="1:32" s="30" customFormat="1" ht="12.95" customHeight="1" x14ac:dyDescent="0.2">
      <c r="A171" s="51" t="s">
        <v>126</v>
      </c>
      <c r="B171" s="6"/>
      <c r="C171" s="50">
        <v>48850.421999999999</v>
      </c>
      <c r="D171" s="50">
        <v>5.0000000000000001E-3</v>
      </c>
      <c r="E171" s="30">
        <f t="shared" si="15"/>
        <v>18533.002310862208</v>
      </c>
      <c r="F171" s="30">
        <f t="shared" si="16"/>
        <v>18533</v>
      </c>
      <c r="G171" s="30">
        <f t="shared" si="18"/>
        <v>2.2367999990819953E-3</v>
      </c>
      <c r="I171" s="30">
        <f t="shared" si="19"/>
        <v>2.2367999990819953E-3</v>
      </c>
      <c r="Q171" s="83">
        <f t="shared" si="17"/>
        <v>33831.921999999999</v>
      </c>
      <c r="AA171" s="30" t="s">
        <v>70</v>
      </c>
      <c r="AB171" s="30">
        <v>9</v>
      </c>
      <c r="AD171" s="30" t="s">
        <v>73</v>
      </c>
      <c r="AF171" s="30" t="s">
        <v>62</v>
      </c>
    </row>
    <row r="172" spans="1:32" s="30" customFormat="1" ht="12.95" customHeight="1" x14ac:dyDescent="0.2">
      <c r="A172" s="51" t="s">
        <v>126</v>
      </c>
      <c r="B172" s="6"/>
      <c r="C172" s="50">
        <v>48881.383999999998</v>
      </c>
      <c r="D172" s="50">
        <v>4.0000000000000001E-3</v>
      </c>
      <c r="E172" s="30">
        <f t="shared" si="15"/>
        <v>18564.989487064624</v>
      </c>
      <c r="F172" s="30">
        <f t="shared" si="16"/>
        <v>18565</v>
      </c>
      <c r="G172" s="30">
        <f t="shared" si="18"/>
        <v>-1.01760000034119E-2</v>
      </c>
      <c r="I172" s="30">
        <f t="shared" si="19"/>
        <v>-1.01760000034119E-2</v>
      </c>
      <c r="Q172" s="83">
        <f t="shared" si="17"/>
        <v>33862.883999999998</v>
      </c>
      <c r="AA172" s="30" t="s">
        <v>70</v>
      </c>
      <c r="AB172" s="30">
        <v>8</v>
      </c>
      <c r="AD172" s="30" t="s">
        <v>73</v>
      </c>
      <c r="AF172" s="30" t="s">
        <v>62</v>
      </c>
    </row>
    <row r="173" spans="1:32" s="30" customFormat="1" ht="12.95" customHeight="1" x14ac:dyDescent="0.2">
      <c r="A173" s="51" t="s">
        <v>127</v>
      </c>
      <c r="B173" s="6"/>
      <c r="C173" s="50">
        <v>49213.402000000002</v>
      </c>
      <c r="D173" s="50">
        <v>4.0000000000000001E-3</v>
      </c>
      <c r="E173" s="30">
        <f t="shared" si="15"/>
        <v>18908.00086450711</v>
      </c>
      <c r="F173" s="30">
        <f t="shared" si="16"/>
        <v>18908</v>
      </c>
      <c r="G173" s="30">
        <f t="shared" si="18"/>
        <v>8.3679999806918204E-4</v>
      </c>
      <c r="I173" s="30">
        <f t="shared" si="19"/>
        <v>8.3679999806918204E-4</v>
      </c>
      <c r="Q173" s="83">
        <f t="shared" si="17"/>
        <v>34194.902000000002</v>
      </c>
      <c r="AA173" s="30" t="s">
        <v>70</v>
      </c>
      <c r="AB173" s="30">
        <v>7</v>
      </c>
      <c r="AD173" s="30" t="s">
        <v>73</v>
      </c>
      <c r="AF173" s="30" t="s">
        <v>62</v>
      </c>
    </row>
    <row r="174" spans="1:32" s="30" customFormat="1" ht="12.95" customHeight="1" x14ac:dyDescent="0.2">
      <c r="A174" s="51" t="s">
        <v>128</v>
      </c>
      <c r="B174" s="6"/>
      <c r="C174" s="50">
        <v>49544.432000000001</v>
      </c>
      <c r="D174" s="50">
        <v>4.0000000000000001E-3</v>
      </c>
      <c r="E174" s="30">
        <f t="shared" si="15"/>
        <v>19249.991528491544</v>
      </c>
      <c r="F174" s="30">
        <f t="shared" si="16"/>
        <v>19250</v>
      </c>
      <c r="G174" s="30">
        <f t="shared" si="18"/>
        <v>-8.1999999965773895E-3</v>
      </c>
      <c r="I174" s="30">
        <f t="shared" si="19"/>
        <v>-8.1999999965773895E-3</v>
      </c>
      <c r="Q174" s="83">
        <f t="shared" si="17"/>
        <v>34525.932000000001</v>
      </c>
      <c r="AA174" s="30" t="s">
        <v>70</v>
      </c>
      <c r="AB174" s="30">
        <v>11</v>
      </c>
      <c r="AD174" s="30" t="s">
        <v>73</v>
      </c>
      <c r="AF174" s="30" t="s">
        <v>62</v>
      </c>
    </row>
    <row r="175" spans="1:32" s="30" customFormat="1" ht="12.95" customHeight="1" x14ac:dyDescent="0.2">
      <c r="A175" s="51" t="s">
        <v>128</v>
      </c>
      <c r="B175" s="6"/>
      <c r="C175" s="50">
        <v>49605.413</v>
      </c>
      <c r="D175" s="50">
        <v>4.0000000000000001E-3</v>
      </c>
      <c r="E175" s="30">
        <f t="shared" si="15"/>
        <v>19312.991657423769</v>
      </c>
      <c r="F175" s="30">
        <f t="shared" si="16"/>
        <v>19313</v>
      </c>
      <c r="G175" s="30">
        <f t="shared" si="18"/>
        <v>-8.0751999994390644E-3</v>
      </c>
      <c r="I175" s="30">
        <f t="shared" si="19"/>
        <v>-8.0751999994390644E-3</v>
      </c>
      <c r="Q175" s="83">
        <f t="shared" si="17"/>
        <v>34586.913</v>
      </c>
      <c r="AA175" s="30" t="s">
        <v>70</v>
      </c>
      <c r="AB175" s="30">
        <v>8</v>
      </c>
      <c r="AD175" s="30" t="s">
        <v>73</v>
      </c>
      <c r="AF175" s="30" t="s">
        <v>62</v>
      </c>
    </row>
    <row r="176" spans="1:32" s="30" customFormat="1" ht="12.95" customHeight="1" x14ac:dyDescent="0.2">
      <c r="A176" s="7" t="s">
        <v>129</v>
      </c>
      <c r="B176" s="6"/>
      <c r="C176" s="50">
        <v>49640.391000000003</v>
      </c>
      <c r="D176" s="50">
        <v>3.0000000000000001E-3</v>
      </c>
      <c r="E176" s="30">
        <f t="shared" si="15"/>
        <v>19349.127806548768</v>
      </c>
      <c r="F176" s="30">
        <f t="shared" si="16"/>
        <v>19349</v>
      </c>
      <c r="Q176" s="83">
        <f t="shared" si="17"/>
        <v>34621.891000000003</v>
      </c>
      <c r="U176" s="52">
        <v>0.12371040000289213</v>
      </c>
    </row>
    <row r="177" spans="1:32" s="30" customFormat="1" ht="12.95" customHeight="1" x14ac:dyDescent="0.2">
      <c r="A177" s="5" t="s">
        <v>130</v>
      </c>
      <c r="B177" s="8"/>
      <c r="C177" s="50">
        <v>49906.448400000001</v>
      </c>
      <c r="D177" s="50"/>
      <c r="E177" s="30">
        <f t="shared" si="15"/>
        <v>19623.994576581612</v>
      </c>
      <c r="F177" s="30">
        <f t="shared" si="16"/>
        <v>19624</v>
      </c>
      <c r="G177" s="30">
        <f t="shared" ref="G177:G191" si="20">+C177-(C$7+F177*C$8)</f>
        <v>-5.2495999989332631E-3</v>
      </c>
      <c r="J177" s="30">
        <f>+G177</f>
        <v>-5.2495999989332631E-3</v>
      </c>
      <c r="Q177" s="83">
        <f t="shared" si="17"/>
        <v>34887.948400000001</v>
      </c>
    </row>
    <row r="178" spans="1:32" s="30" customFormat="1" ht="12.95" customHeight="1" x14ac:dyDescent="0.2">
      <c r="A178" s="51" t="s">
        <v>131</v>
      </c>
      <c r="B178" s="6"/>
      <c r="C178" s="50">
        <v>49906.453999999998</v>
      </c>
      <c r="D178" s="50">
        <v>5.0000000000000001E-3</v>
      </c>
      <c r="E178" s="30">
        <f t="shared" si="15"/>
        <v>19624.000362002018</v>
      </c>
      <c r="F178" s="30">
        <f t="shared" si="16"/>
        <v>19624</v>
      </c>
      <c r="G178" s="30">
        <f t="shared" si="20"/>
        <v>3.5039999784203246E-4</v>
      </c>
      <c r="I178" s="30">
        <f t="shared" ref="I178:I184" si="21">+G178</f>
        <v>3.5039999784203246E-4</v>
      </c>
      <c r="Q178" s="83">
        <f t="shared" si="17"/>
        <v>34887.953999999998</v>
      </c>
      <c r="AA178" s="30" t="s">
        <v>70</v>
      </c>
      <c r="AB178" s="30">
        <v>8</v>
      </c>
      <c r="AD178" s="30" t="s">
        <v>73</v>
      </c>
      <c r="AF178" s="30" t="s">
        <v>62</v>
      </c>
    </row>
    <row r="179" spans="1:32" s="30" customFormat="1" ht="12.95" customHeight="1" x14ac:dyDescent="0.2">
      <c r="A179" s="51" t="s">
        <v>131</v>
      </c>
      <c r="B179" s="6"/>
      <c r="C179" s="50">
        <v>49907.421000000002</v>
      </c>
      <c r="D179" s="50">
        <v>4.0000000000000001E-3</v>
      </c>
      <c r="E179" s="30">
        <f t="shared" si="15"/>
        <v>19624.999380133529</v>
      </c>
      <c r="F179" s="30">
        <f t="shared" si="16"/>
        <v>19625</v>
      </c>
      <c r="G179" s="30">
        <f t="shared" si="20"/>
        <v>-5.9999999939464033E-4</v>
      </c>
      <c r="I179" s="30">
        <f t="shared" si="21"/>
        <v>-5.9999999939464033E-4</v>
      </c>
      <c r="Q179" s="83">
        <f t="shared" si="17"/>
        <v>34888.921000000002</v>
      </c>
      <c r="AA179" s="30" t="s">
        <v>70</v>
      </c>
      <c r="AB179" s="30">
        <v>7</v>
      </c>
      <c r="AD179" s="30" t="s">
        <v>73</v>
      </c>
      <c r="AF179" s="30" t="s">
        <v>62</v>
      </c>
    </row>
    <row r="180" spans="1:32" s="30" customFormat="1" ht="12.95" customHeight="1" x14ac:dyDescent="0.2">
      <c r="A180" s="51" t="s">
        <v>131</v>
      </c>
      <c r="B180" s="10"/>
      <c r="C180" s="7">
        <v>49970.334999999999</v>
      </c>
      <c r="D180" s="7">
        <v>4.0000000000000001E-3</v>
      </c>
      <c r="E180" s="51">
        <f t="shared" si="15"/>
        <v>19689.996512217982</v>
      </c>
      <c r="F180" s="30">
        <f t="shared" si="16"/>
        <v>19690</v>
      </c>
      <c r="G180" s="30">
        <f t="shared" si="20"/>
        <v>-3.3760000005713664E-3</v>
      </c>
      <c r="I180" s="30">
        <f t="shared" si="21"/>
        <v>-3.3760000005713664E-3</v>
      </c>
      <c r="Q180" s="83">
        <f t="shared" si="17"/>
        <v>34951.834999999999</v>
      </c>
      <c r="AA180" s="30" t="s">
        <v>70</v>
      </c>
      <c r="AB180" s="30">
        <v>10</v>
      </c>
      <c r="AD180" s="30" t="s">
        <v>73</v>
      </c>
      <c r="AF180" s="30" t="s">
        <v>62</v>
      </c>
    </row>
    <row r="181" spans="1:32" s="30" customFormat="1" ht="12.95" customHeight="1" x14ac:dyDescent="0.2">
      <c r="A181" s="51" t="s">
        <v>132</v>
      </c>
      <c r="B181" s="10"/>
      <c r="C181" s="7">
        <v>50239.423999999999</v>
      </c>
      <c r="D181" s="7">
        <v>6.0000000000000001E-3</v>
      </c>
      <c r="E181" s="51">
        <f t="shared" si="15"/>
        <v>19967.995260914195</v>
      </c>
      <c r="F181" s="30">
        <f t="shared" si="16"/>
        <v>19968</v>
      </c>
      <c r="G181" s="30">
        <f t="shared" si="20"/>
        <v>-4.587200004607439E-3</v>
      </c>
      <c r="I181" s="30">
        <f t="shared" si="21"/>
        <v>-4.587200004607439E-3</v>
      </c>
      <c r="Q181" s="83">
        <f t="shared" si="17"/>
        <v>35220.923999999999</v>
      </c>
      <c r="AA181" s="30" t="s">
        <v>70</v>
      </c>
      <c r="AB181" s="30">
        <v>8</v>
      </c>
      <c r="AD181" s="30" t="s">
        <v>73</v>
      </c>
      <c r="AF181" s="30" t="s">
        <v>62</v>
      </c>
    </row>
    <row r="182" spans="1:32" s="30" customFormat="1" ht="12.95" customHeight="1" x14ac:dyDescent="0.2">
      <c r="A182" s="51" t="s">
        <v>133</v>
      </c>
      <c r="B182" s="10"/>
      <c r="C182" s="7">
        <v>50300.411</v>
      </c>
      <c r="D182" s="7">
        <v>6.0000000000000001E-3</v>
      </c>
      <c r="E182" s="51">
        <f t="shared" si="15"/>
        <v>20031.001588511146</v>
      </c>
      <c r="F182" s="30">
        <f t="shared" si="16"/>
        <v>20031</v>
      </c>
      <c r="G182" s="30">
        <f t="shared" si="20"/>
        <v>1.5376000010292046E-3</v>
      </c>
      <c r="I182" s="30">
        <f t="shared" si="21"/>
        <v>1.5376000010292046E-3</v>
      </c>
      <c r="Q182" s="83">
        <f t="shared" si="17"/>
        <v>35281.911</v>
      </c>
      <c r="AA182" s="30" t="s">
        <v>70</v>
      </c>
      <c r="AB182" s="30">
        <v>5</v>
      </c>
      <c r="AD182" s="30" t="s">
        <v>73</v>
      </c>
      <c r="AF182" s="30" t="s">
        <v>62</v>
      </c>
    </row>
    <row r="183" spans="1:32" s="30" customFormat="1" ht="12.95" customHeight="1" x14ac:dyDescent="0.2">
      <c r="A183" s="51" t="s">
        <v>133</v>
      </c>
      <c r="B183" s="10"/>
      <c r="C183" s="7">
        <v>50332.345000000001</v>
      </c>
      <c r="D183" s="7">
        <v>4.0000000000000001E-3</v>
      </c>
      <c r="E183" s="51">
        <f t="shared" si="15"/>
        <v>20063.992948399009</v>
      </c>
      <c r="F183" s="30">
        <f t="shared" si="16"/>
        <v>20064</v>
      </c>
      <c r="G183" s="30">
        <f t="shared" si="20"/>
        <v>-6.8255999940447509E-3</v>
      </c>
      <c r="I183" s="30">
        <f t="shared" si="21"/>
        <v>-6.8255999940447509E-3</v>
      </c>
      <c r="Q183" s="83">
        <f t="shared" si="17"/>
        <v>35313.845000000001</v>
      </c>
      <c r="AA183" s="30" t="s">
        <v>70</v>
      </c>
      <c r="AB183" s="30">
        <v>9</v>
      </c>
      <c r="AD183" s="30" t="s">
        <v>73</v>
      </c>
      <c r="AF183" s="30" t="s">
        <v>62</v>
      </c>
    </row>
    <row r="184" spans="1:32" s="30" customFormat="1" ht="12.95" customHeight="1" x14ac:dyDescent="0.2">
      <c r="A184" s="51" t="s">
        <v>134</v>
      </c>
      <c r="B184" s="10"/>
      <c r="C184" s="7">
        <v>50692.428</v>
      </c>
      <c r="D184" s="7">
        <v>5.0000000000000001E-3</v>
      </c>
      <c r="E184" s="51">
        <f t="shared" si="15"/>
        <v>20435.998580092535</v>
      </c>
      <c r="F184" s="30">
        <f t="shared" si="16"/>
        <v>20436</v>
      </c>
      <c r="G184" s="30">
        <f t="shared" si="20"/>
        <v>-1.3744000025326386E-3</v>
      </c>
      <c r="I184" s="30">
        <f t="shared" si="21"/>
        <v>-1.3744000025326386E-3</v>
      </c>
      <c r="Q184" s="83">
        <f t="shared" si="17"/>
        <v>35673.928</v>
      </c>
      <c r="AA184" s="30" t="s">
        <v>70</v>
      </c>
      <c r="AB184" s="30">
        <v>8</v>
      </c>
      <c r="AD184" s="30" t="s">
        <v>73</v>
      </c>
      <c r="AF184" s="30" t="s">
        <v>62</v>
      </c>
    </row>
    <row r="185" spans="1:32" s="30" customFormat="1" ht="12.95" customHeight="1" x14ac:dyDescent="0.2">
      <c r="A185" s="47" t="s">
        <v>135</v>
      </c>
      <c r="B185" s="48" t="s">
        <v>43</v>
      </c>
      <c r="C185" s="49">
        <v>51386.440999999999</v>
      </c>
      <c r="D185" s="50"/>
      <c r="E185" s="51">
        <f t="shared" si="15"/>
        <v>21152.990897054227</v>
      </c>
      <c r="F185" s="30">
        <f t="shared" si="16"/>
        <v>21153</v>
      </c>
      <c r="G185" s="30">
        <f t="shared" si="20"/>
        <v>-8.8112000012188219E-3</v>
      </c>
      <c r="O185" s="30">
        <f t="shared" ref="O185:O221" ca="1" si="22">+C$11+C$12*$F185</f>
        <v>-5.1387470197328498E-3</v>
      </c>
      <c r="Q185" s="83">
        <f t="shared" si="17"/>
        <v>36367.940999999999</v>
      </c>
    </row>
    <row r="186" spans="1:32" s="30" customFormat="1" ht="12.95" customHeight="1" x14ac:dyDescent="0.2">
      <c r="A186" s="7" t="s">
        <v>136</v>
      </c>
      <c r="B186" s="9"/>
      <c r="C186" s="7">
        <v>51387.410600000003</v>
      </c>
      <c r="D186" s="7">
        <v>4.0000000000000002E-4</v>
      </c>
      <c r="E186" s="51">
        <f t="shared" si="15"/>
        <v>21153.992601273789</v>
      </c>
      <c r="F186" s="30">
        <f t="shared" si="16"/>
        <v>21154</v>
      </c>
      <c r="G186" s="30">
        <f t="shared" si="20"/>
        <v>-7.1615999986534007E-3</v>
      </c>
      <c r="J186" s="30">
        <f>+G186</f>
        <v>-7.1615999986534007E-3</v>
      </c>
      <c r="O186" s="30">
        <f t="shared" ca="1" si="22"/>
        <v>-5.1393281422533309E-3</v>
      </c>
      <c r="Q186" s="83">
        <f t="shared" si="17"/>
        <v>36368.910600000003</v>
      </c>
    </row>
    <row r="187" spans="1:32" s="30" customFormat="1" ht="12.95" customHeight="1" x14ac:dyDescent="0.2">
      <c r="A187" s="47" t="s">
        <v>137</v>
      </c>
      <c r="B187" s="48" t="s">
        <v>43</v>
      </c>
      <c r="C187" s="49">
        <v>52422.151100000003</v>
      </c>
      <c r="D187" s="50"/>
      <c r="E187" s="51">
        <f t="shared" si="15"/>
        <v>22222.99417408165</v>
      </c>
      <c r="F187" s="30">
        <f t="shared" si="16"/>
        <v>22223</v>
      </c>
      <c r="G187" s="30">
        <f t="shared" si="20"/>
        <v>-5.6391999969491735E-3</v>
      </c>
      <c r="K187" s="30">
        <f>+G187</f>
        <v>-5.6391999969491735E-3</v>
      </c>
      <c r="O187" s="30">
        <f t="shared" ca="1" si="22"/>
        <v>-5.7605481166484226E-3</v>
      </c>
      <c r="Q187" s="83">
        <f t="shared" si="17"/>
        <v>37403.651100000003</v>
      </c>
    </row>
    <row r="188" spans="1:32" s="30" customFormat="1" ht="12.95" customHeight="1" x14ac:dyDescent="0.2">
      <c r="A188" s="51" t="s">
        <v>138</v>
      </c>
      <c r="B188" s="10" t="s">
        <v>43</v>
      </c>
      <c r="C188" s="7">
        <v>52475.388700000003</v>
      </c>
      <c r="D188" s="7">
        <v>5.0000000000000001E-4</v>
      </c>
      <c r="E188" s="51">
        <f t="shared" si="15"/>
        <v>22277.99451294199</v>
      </c>
      <c r="F188" s="30">
        <f t="shared" si="16"/>
        <v>22278</v>
      </c>
      <c r="G188" s="30">
        <f t="shared" si="20"/>
        <v>-5.3111999950488098E-3</v>
      </c>
      <c r="K188" s="30">
        <f>+G188</f>
        <v>-5.3111999950488098E-3</v>
      </c>
      <c r="O188" s="30">
        <f t="shared" ca="1" si="22"/>
        <v>-5.792509855274925E-3</v>
      </c>
      <c r="Q188" s="83">
        <f t="shared" si="17"/>
        <v>37456.888700000003</v>
      </c>
    </row>
    <row r="189" spans="1:32" s="30" customFormat="1" ht="12.95" customHeight="1" x14ac:dyDescent="0.2">
      <c r="A189" s="51" t="s">
        <v>139</v>
      </c>
      <c r="B189" s="10" t="s">
        <v>43</v>
      </c>
      <c r="C189" s="7">
        <v>52475.388700000003</v>
      </c>
      <c r="D189" s="7">
        <v>5.0000000000000001E-4</v>
      </c>
      <c r="E189" s="51">
        <f t="shared" si="15"/>
        <v>22277.99451294199</v>
      </c>
      <c r="F189" s="30">
        <f t="shared" si="16"/>
        <v>22278</v>
      </c>
      <c r="G189" s="30">
        <f t="shared" si="20"/>
        <v>-5.3111999950488098E-3</v>
      </c>
      <c r="K189" s="30">
        <f>+G189</f>
        <v>-5.3111999950488098E-3</v>
      </c>
      <c r="O189" s="30">
        <f t="shared" ca="1" si="22"/>
        <v>-5.792509855274925E-3</v>
      </c>
      <c r="Q189" s="83">
        <f t="shared" si="17"/>
        <v>37456.888700000003</v>
      </c>
    </row>
    <row r="190" spans="1:32" s="30" customFormat="1" ht="12.95" customHeight="1" x14ac:dyDescent="0.2">
      <c r="A190" s="51" t="s">
        <v>138</v>
      </c>
      <c r="B190" s="10" t="s">
        <v>43</v>
      </c>
      <c r="C190" s="7">
        <v>52506.360999999997</v>
      </c>
      <c r="D190" s="7">
        <v>4.0000000000000002E-4</v>
      </c>
      <c r="E190" s="51">
        <f t="shared" si="15"/>
        <v>22309.992330185509</v>
      </c>
      <c r="F190" s="30">
        <f t="shared" si="16"/>
        <v>22310</v>
      </c>
      <c r="G190" s="30">
        <f t="shared" si="20"/>
        <v>-7.4240000030840747E-3</v>
      </c>
      <c r="K190" s="30">
        <f>+G190</f>
        <v>-7.4240000030840747E-3</v>
      </c>
      <c r="O190" s="30">
        <f t="shared" ca="1" si="22"/>
        <v>-5.811105775930343E-3</v>
      </c>
      <c r="Q190" s="83">
        <f t="shared" si="17"/>
        <v>37487.860999999997</v>
      </c>
    </row>
    <row r="191" spans="1:32" s="30" customFormat="1" ht="12.95" customHeight="1" x14ac:dyDescent="0.2">
      <c r="A191" s="51" t="s">
        <v>139</v>
      </c>
      <c r="B191" s="10" t="s">
        <v>43</v>
      </c>
      <c r="C191" s="7">
        <v>52506.360999999997</v>
      </c>
      <c r="D191" s="7">
        <v>4.0000000000000002E-4</v>
      </c>
      <c r="E191" s="51">
        <f t="shared" si="15"/>
        <v>22309.992330185509</v>
      </c>
      <c r="F191" s="30">
        <f t="shared" si="16"/>
        <v>22310</v>
      </c>
      <c r="G191" s="30">
        <f t="shared" si="20"/>
        <v>-7.4240000030840747E-3</v>
      </c>
      <c r="K191" s="30">
        <f>+G191</f>
        <v>-7.4240000030840747E-3</v>
      </c>
      <c r="O191" s="30">
        <f t="shared" ca="1" si="22"/>
        <v>-5.811105775930343E-3</v>
      </c>
      <c r="Q191" s="83">
        <f t="shared" si="17"/>
        <v>37487.860999999997</v>
      </c>
    </row>
    <row r="192" spans="1:32" s="30" customFormat="1" ht="12.95" customHeight="1" x14ac:dyDescent="0.2">
      <c r="A192" s="7" t="s">
        <v>129</v>
      </c>
      <c r="B192" s="10" t="s">
        <v>140</v>
      </c>
      <c r="C192" s="7">
        <v>52640.391000000003</v>
      </c>
      <c r="D192" s="7">
        <v>3.0000000000000001E-3</v>
      </c>
      <c r="E192" s="51">
        <f t="shared" si="15"/>
        <v>22448.460169033457</v>
      </c>
      <c r="F192" s="30">
        <f t="shared" si="16"/>
        <v>22448.5</v>
      </c>
      <c r="O192" s="30">
        <f t="shared" ca="1" si="22"/>
        <v>-5.8915912450170794E-3</v>
      </c>
      <c r="Q192" s="83">
        <f t="shared" si="17"/>
        <v>37621.891000000003</v>
      </c>
      <c r="U192" s="52">
        <f>+C192-(C$7+F192*C$8)</f>
        <v>-3.8554400001885369E-2</v>
      </c>
    </row>
    <row r="193" spans="1:17" s="30" customFormat="1" ht="12.95" customHeight="1" x14ac:dyDescent="0.2">
      <c r="A193" s="5" t="s">
        <v>141</v>
      </c>
      <c r="B193" s="9" t="s">
        <v>43</v>
      </c>
      <c r="C193" s="7">
        <v>52836.431600000004</v>
      </c>
      <c r="D193" s="7">
        <v>1.6999999999999999E-3</v>
      </c>
      <c r="E193" s="51">
        <f t="shared" si="15"/>
        <v>22650.991827680431</v>
      </c>
      <c r="F193" s="30">
        <f t="shared" si="16"/>
        <v>22651</v>
      </c>
      <c r="G193" s="30">
        <f t="shared" ref="G193:G221" si="23">+C193-(C$7+F193*C$8)</f>
        <v>-7.9103999960352667E-3</v>
      </c>
      <c r="K193" s="30">
        <f>+G193</f>
        <v>-7.9103999960352667E-3</v>
      </c>
      <c r="O193" s="30">
        <f t="shared" ca="1" si="22"/>
        <v>-6.0092685554146534E-3</v>
      </c>
      <c r="Q193" s="83">
        <f t="shared" si="17"/>
        <v>37817.931600000004</v>
      </c>
    </row>
    <row r="194" spans="1:17" s="30" customFormat="1" ht="12.95" customHeight="1" x14ac:dyDescent="0.2">
      <c r="A194" s="7" t="s">
        <v>142</v>
      </c>
      <c r="B194" s="10" t="s">
        <v>43</v>
      </c>
      <c r="C194" s="7">
        <v>52930.323640000002</v>
      </c>
      <c r="D194" s="7">
        <v>1.2999999999999999E-3</v>
      </c>
      <c r="E194" s="51">
        <f t="shared" si="15"/>
        <v>22747.992707064332</v>
      </c>
      <c r="F194" s="30">
        <f t="shared" si="16"/>
        <v>22748</v>
      </c>
      <c r="G194" s="30">
        <f t="shared" si="23"/>
        <v>-7.0591999974567443E-3</v>
      </c>
      <c r="K194" s="30">
        <f>+G194</f>
        <v>-7.0591999974567443E-3</v>
      </c>
      <c r="O194" s="30">
        <f t="shared" ca="1" si="22"/>
        <v>-6.0656374399013918E-3</v>
      </c>
      <c r="Q194" s="83">
        <f t="shared" si="17"/>
        <v>37911.823640000002</v>
      </c>
    </row>
    <row r="195" spans="1:17" s="30" customFormat="1" ht="12.95" customHeight="1" x14ac:dyDescent="0.2">
      <c r="A195" s="7" t="s">
        <v>143</v>
      </c>
      <c r="B195" s="9"/>
      <c r="C195" s="7">
        <v>53860.522100000002</v>
      </c>
      <c r="D195" s="7">
        <v>2.0000000000000001E-4</v>
      </c>
      <c r="E195" s="51">
        <f t="shared" si="15"/>
        <v>23708.990770601471</v>
      </c>
      <c r="F195" s="30">
        <f t="shared" si="16"/>
        <v>23709</v>
      </c>
      <c r="G195" s="30">
        <f t="shared" si="23"/>
        <v>-8.9335999946342781E-3</v>
      </c>
      <c r="J195" s="30">
        <f>+G195</f>
        <v>-8.9335999946342781E-3</v>
      </c>
      <c r="O195" s="30">
        <f t="shared" ca="1" si="22"/>
        <v>-6.6240961820844442E-3</v>
      </c>
      <c r="Q195" s="83">
        <f t="shared" si="17"/>
        <v>38842.022100000002</v>
      </c>
    </row>
    <row r="196" spans="1:17" s="30" customFormat="1" ht="12.95" customHeight="1" x14ac:dyDescent="0.2">
      <c r="A196" s="47" t="s">
        <v>144</v>
      </c>
      <c r="B196" s="48" t="s">
        <v>43</v>
      </c>
      <c r="C196" s="49">
        <v>54327.074500000002</v>
      </c>
      <c r="D196" s="50"/>
      <c r="E196" s="51">
        <f t="shared" si="15"/>
        <v>24190.991087973107</v>
      </c>
      <c r="F196" s="30">
        <f t="shared" si="16"/>
        <v>24191</v>
      </c>
      <c r="G196" s="30">
        <f t="shared" si="23"/>
        <v>-8.6263999983202666E-3</v>
      </c>
      <c r="K196" s="30">
        <f>+G196</f>
        <v>-8.6263999983202666E-3</v>
      </c>
      <c r="O196" s="30">
        <f t="shared" ca="1" si="22"/>
        <v>-6.9041972369566929E-3</v>
      </c>
      <c r="Q196" s="83">
        <f t="shared" si="17"/>
        <v>39308.574500000002</v>
      </c>
    </row>
    <row r="197" spans="1:17" s="30" customFormat="1" ht="12.95" customHeight="1" x14ac:dyDescent="0.2">
      <c r="A197" s="7" t="s">
        <v>145</v>
      </c>
      <c r="B197" s="10" t="s">
        <v>43</v>
      </c>
      <c r="C197" s="7">
        <v>55042.390399999997</v>
      </c>
      <c r="D197" s="7">
        <v>2.9999999999999997E-4</v>
      </c>
      <c r="E197" s="51">
        <f t="shared" si="15"/>
        <v>24929.99166072972</v>
      </c>
      <c r="F197" s="30">
        <f t="shared" si="16"/>
        <v>24930</v>
      </c>
      <c r="G197" s="30">
        <f t="shared" si="23"/>
        <v>-8.0720000041765161E-3</v>
      </c>
      <c r="K197" s="30">
        <f>+G197</f>
        <v>-8.0720000041765161E-3</v>
      </c>
      <c r="O197" s="30">
        <f t="shared" ca="1" si="22"/>
        <v>-7.3336467795927767E-3</v>
      </c>
      <c r="Q197" s="83">
        <f t="shared" si="17"/>
        <v>40023.890399999997</v>
      </c>
    </row>
    <row r="198" spans="1:17" s="30" customFormat="1" ht="12.95" customHeight="1" x14ac:dyDescent="0.2">
      <c r="A198" s="7" t="s">
        <v>145</v>
      </c>
      <c r="B198" s="10" t="s">
        <v>43</v>
      </c>
      <c r="C198" s="7">
        <v>55042.390500000001</v>
      </c>
      <c r="D198" s="7">
        <v>2.9999999999999997E-4</v>
      </c>
      <c r="E198" s="51">
        <f t="shared" si="15"/>
        <v>24929.991764040802</v>
      </c>
      <c r="F198" s="30">
        <f t="shared" si="16"/>
        <v>24930</v>
      </c>
      <c r="G198" s="30">
        <f t="shared" si="23"/>
        <v>-7.971999999426771E-3</v>
      </c>
      <c r="K198" s="30">
        <f>+G198</f>
        <v>-7.971999999426771E-3</v>
      </c>
      <c r="O198" s="30">
        <f t="shared" ca="1" si="22"/>
        <v>-7.3336467795927767E-3</v>
      </c>
      <c r="Q198" s="83">
        <f t="shared" si="17"/>
        <v>40023.890500000001</v>
      </c>
    </row>
    <row r="199" spans="1:17" s="30" customFormat="1" ht="12.95" customHeight="1" x14ac:dyDescent="0.2">
      <c r="A199" s="51" t="s">
        <v>146</v>
      </c>
      <c r="B199" s="10" t="s">
        <v>43</v>
      </c>
      <c r="C199" s="7">
        <v>56223.291599999997</v>
      </c>
      <c r="D199" s="7">
        <v>2.0000000000000001E-4</v>
      </c>
      <c r="E199" s="51">
        <f t="shared" si="15"/>
        <v>26149.993429415386</v>
      </c>
      <c r="F199" s="30">
        <f t="shared" si="16"/>
        <v>26150</v>
      </c>
      <c r="G199" s="30">
        <f t="shared" si="23"/>
        <v>-6.3599999994039536E-3</v>
      </c>
      <c r="K199" s="30">
        <f>+G199</f>
        <v>-6.3599999994039536E-3</v>
      </c>
      <c r="O199" s="30">
        <f t="shared" ca="1" si="22"/>
        <v>-8.0426162545806264E-3</v>
      </c>
      <c r="Q199" s="83">
        <f t="shared" si="17"/>
        <v>41204.791599999997</v>
      </c>
    </row>
    <row r="200" spans="1:17" s="30" customFormat="1" ht="12.95" customHeight="1" x14ac:dyDescent="0.2">
      <c r="A200" s="5" t="s">
        <v>147</v>
      </c>
      <c r="B200" s="9" t="s">
        <v>43</v>
      </c>
      <c r="C200" s="5">
        <v>56808.417999999998</v>
      </c>
      <c r="D200" s="5">
        <v>4.4999999999999997E-3</v>
      </c>
      <c r="E200" s="51">
        <f t="shared" si="15"/>
        <v>26754.493825303442</v>
      </c>
      <c r="F200" s="30">
        <f t="shared" si="16"/>
        <v>26754.5</v>
      </c>
      <c r="G200" s="30">
        <f t="shared" si="23"/>
        <v>-5.9767999991890974E-3</v>
      </c>
      <c r="J200" s="30">
        <f>+G200</f>
        <v>-5.9767999991890974E-3</v>
      </c>
      <c r="O200" s="30">
        <f t="shared" ca="1" si="22"/>
        <v>-8.3939048182119017E-3</v>
      </c>
      <c r="Q200" s="83">
        <f t="shared" si="17"/>
        <v>41789.917999999998</v>
      </c>
    </row>
    <row r="201" spans="1:17" s="30" customFormat="1" ht="12.95" customHeight="1" x14ac:dyDescent="0.2">
      <c r="A201" s="7" t="s">
        <v>148</v>
      </c>
      <c r="B201" s="10"/>
      <c r="C201" s="7">
        <v>57213.502399999998</v>
      </c>
      <c r="D201" s="7">
        <v>1.2999999999999999E-3</v>
      </c>
      <c r="E201" s="51">
        <f t="shared" si="15"/>
        <v>27172.99088878934</v>
      </c>
      <c r="F201" s="30">
        <f t="shared" si="16"/>
        <v>27173</v>
      </c>
      <c r="G201" s="30">
        <f t="shared" si="23"/>
        <v>-8.8192000039271079E-3</v>
      </c>
      <c r="J201" s="30">
        <f>+G201</f>
        <v>-8.8192000039271079E-3</v>
      </c>
      <c r="O201" s="30">
        <f t="shared" ca="1" si="22"/>
        <v>-8.6371045930335542E-3</v>
      </c>
      <c r="Q201" s="83">
        <f t="shared" si="17"/>
        <v>42195.002399999998</v>
      </c>
    </row>
    <row r="202" spans="1:17" s="30" customFormat="1" ht="12.95" customHeight="1" x14ac:dyDescent="0.2">
      <c r="A202" s="11" t="s">
        <v>149</v>
      </c>
      <c r="B202" s="12" t="s">
        <v>43</v>
      </c>
      <c r="C202" s="11">
        <v>57268.671900000001</v>
      </c>
      <c r="D202" s="11">
        <v>6.9999999999999999E-4</v>
      </c>
      <c r="E202" s="51">
        <f t="shared" si="15"/>
        <v>27229.987094380045</v>
      </c>
      <c r="F202" s="30">
        <f t="shared" si="16"/>
        <v>27230</v>
      </c>
      <c r="G202" s="30">
        <f t="shared" si="23"/>
        <v>-1.2491999994381331E-2</v>
      </c>
      <c r="K202" s="30">
        <f t="shared" ref="K202:K221" si="24">+G202</f>
        <v>-1.2491999994381331E-2</v>
      </c>
      <c r="O202" s="30">
        <f t="shared" ca="1" si="22"/>
        <v>-8.6702285767010171E-3</v>
      </c>
      <c r="Q202" s="83">
        <f t="shared" si="17"/>
        <v>42250.171900000001</v>
      </c>
    </row>
    <row r="203" spans="1:17" s="30" customFormat="1" ht="12.95" customHeight="1" x14ac:dyDescent="0.2">
      <c r="A203" s="53" t="s">
        <v>150</v>
      </c>
      <c r="B203" s="54" t="s">
        <v>43</v>
      </c>
      <c r="C203" s="55">
        <v>57546.478300000002</v>
      </c>
      <c r="D203" s="55">
        <v>1.6000000000000001E-3</v>
      </c>
      <c r="E203" s="51">
        <f t="shared" si="15"/>
        <v>27516.991883055169</v>
      </c>
      <c r="F203" s="30">
        <f t="shared" si="16"/>
        <v>27517</v>
      </c>
      <c r="G203" s="30">
        <f t="shared" si="23"/>
        <v>-7.856800002628006E-3</v>
      </c>
      <c r="K203" s="30">
        <f t="shared" si="24"/>
        <v>-7.856800002628006E-3</v>
      </c>
      <c r="O203" s="30">
        <f t="shared" ca="1" si="22"/>
        <v>-8.8370107400793079E-3</v>
      </c>
      <c r="Q203" s="83">
        <f t="shared" si="17"/>
        <v>42527.978300000002</v>
      </c>
    </row>
    <row r="204" spans="1:17" s="30" customFormat="1" ht="12.95" customHeight="1" x14ac:dyDescent="0.2">
      <c r="A204" s="56" t="s">
        <v>151</v>
      </c>
      <c r="B204" s="57" t="s">
        <v>44</v>
      </c>
      <c r="C204" s="58">
        <v>57563.415560000001</v>
      </c>
      <c r="D204" s="58">
        <v>5.9999999999999995E-4</v>
      </c>
      <c r="E204" s="51">
        <f t="shared" si="15"/>
        <v>27534.489949071773</v>
      </c>
      <c r="F204" s="30">
        <f t="shared" si="16"/>
        <v>27534.5</v>
      </c>
      <c r="G204" s="30">
        <f t="shared" si="23"/>
        <v>-9.7288000033586286E-3</v>
      </c>
      <c r="K204" s="30">
        <f t="shared" si="24"/>
        <v>-9.7288000033586286E-3</v>
      </c>
      <c r="O204" s="30">
        <f t="shared" ca="1" si="22"/>
        <v>-8.8471803841877385E-3</v>
      </c>
      <c r="Q204" s="83">
        <f t="shared" si="17"/>
        <v>42544.915560000001</v>
      </c>
    </row>
    <row r="205" spans="1:17" s="30" customFormat="1" ht="12.95" customHeight="1" x14ac:dyDescent="0.2">
      <c r="A205" s="11" t="s">
        <v>152</v>
      </c>
      <c r="B205" s="12" t="s">
        <v>43</v>
      </c>
      <c r="C205" s="11">
        <v>57600.682000000001</v>
      </c>
      <c r="D205" s="11">
        <v>1E-4</v>
      </c>
      <c r="E205" s="51">
        <f t="shared" si="15"/>
        <v>27572.990310247304</v>
      </c>
      <c r="F205" s="30">
        <f t="shared" si="16"/>
        <v>27573</v>
      </c>
      <c r="G205" s="30">
        <f t="shared" si="23"/>
        <v>-9.3791999970562756E-3</v>
      </c>
      <c r="K205" s="30">
        <f t="shared" si="24"/>
        <v>-9.3791999970562756E-3</v>
      </c>
      <c r="O205" s="30">
        <f t="shared" ca="1" si="22"/>
        <v>-8.8695536012262915E-3</v>
      </c>
      <c r="Q205" s="83">
        <f t="shared" si="17"/>
        <v>42582.182000000001</v>
      </c>
    </row>
    <row r="206" spans="1:17" s="30" customFormat="1" ht="12.95" customHeight="1" x14ac:dyDescent="0.2">
      <c r="A206" s="11" t="s">
        <v>153</v>
      </c>
      <c r="B206" s="12" t="s">
        <v>43</v>
      </c>
      <c r="C206" s="11">
        <v>57629.7192</v>
      </c>
      <c r="D206" s="11">
        <v>1E-4</v>
      </c>
      <c r="E206" s="51">
        <f t="shared" si="15"/>
        <v>27602.988954805947</v>
      </c>
      <c r="F206" s="30">
        <f t="shared" si="16"/>
        <v>27603</v>
      </c>
      <c r="G206" s="30">
        <f t="shared" si="23"/>
        <v>-1.0691199997381773E-2</v>
      </c>
      <c r="K206" s="30">
        <f t="shared" si="24"/>
        <v>-1.0691199997381773E-2</v>
      </c>
      <c r="O206" s="30">
        <f t="shared" ca="1" si="22"/>
        <v>-8.8869872768407455E-3</v>
      </c>
      <c r="Q206" s="83">
        <f t="shared" si="17"/>
        <v>42611.2192</v>
      </c>
    </row>
    <row r="207" spans="1:17" s="30" customFormat="1" ht="12.95" customHeight="1" x14ac:dyDescent="0.2">
      <c r="A207" s="13" t="s">
        <v>154</v>
      </c>
      <c r="B207" s="14" t="s">
        <v>43</v>
      </c>
      <c r="C207" s="13">
        <v>57902.683400000002</v>
      </c>
      <c r="D207" s="13">
        <v>1E-4</v>
      </c>
      <c r="E207" s="51">
        <f t="shared" si="15"/>
        <v>27884.991214425863</v>
      </c>
      <c r="F207" s="30">
        <f t="shared" si="16"/>
        <v>27885</v>
      </c>
      <c r="G207" s="30">
        <f t="shared" si="23"/>
        <v>-8.5039999976288527E-3</v>
      </c>
      <c r="K207" s="30">
        <f t="shared" si="24"/>
        <v>-8.5039999976288527E-3</v>
      </c>
      <c r="O207" s="30">
        <f t="shared" ca="1" si="22"/>
        <v>-9.0508638276166255E-3</v>
      </c>
      <c r="Q207" s="83">
        <f t="shared" si="17"/>
        <v>42884.183400000002</v>
      </c>
    </row>
    <row r="208" spans="1:17" s="30" customFormat="1" ht="12.95" customHeight="1" x14ac:dyDescent="0.2">
      <c r="A208" s="59" t="s">
        <v>155</v>
      </c>
      <c r="B208" s="60" t="s">
        <v>43</v>
      </c>
      <c r="C208" s="61">
        <v>57909.4594</v>
      </c>
      <c r="D208" s="61">
        <v>1.5E-3</v>
      </c>
      <c r="E208" s="51">
        <f t="shared" si="15"/>
        <v>27891.99157312193</v>
      </c>
      <c r="F208" s="30">
        <f t="shared" si="16"/>
        <v>27892</v>
      </c>
      <c r="G208" s="30">
        <f t="shared" si="23"/>
        <v>-8.1567999950493686E-3</v>
      </c>
      <c r="K208" s="30">
        <f t="shared" si="24"/>
        <v>-8.1567999950493686E-3</v>
      </c>
      <c r="O208" s="30">
        <f t="shared" ca="1" si="22"/>
        <v>-9.0549316852599985E-3</v>
      </c>
      <c r="Q208" s="83">
        <f t="shared" si="17"/>
        <v>42890.9594</v>
      </c>
    </row>
    <row r="209" spans="1:17" s="30" customFormat="1" ht="12.95" customHeight="1" x14ac:dyDescent="0.2">
      <c r="A209" s="62" t="s">
        <v>159</v>
      </c>
      <c r="B209" s="63" t="s">
        <v>44</v>
      </c>
      <c r="C209" s="64">
        <v>57923.493580000009</v>
      </c>
      <c r="D209" s="64">
        <v>2.0000000000000001E-4</v>
      </c>
      <c r="E209" s="51">
        <f t="shared" si="15"/>
        <v>27906.490435873584</v>
      </c>
      <c r="F209" s="30">
        <f t="shared" si="16"/>
        <v>27906.5</v>
      </c>
      <c r="G209" s="30">
        <f t="shared" si="23"/>
        <v>-9.2575999879045412E-3</v>
      </c>
      <c r="K209" s="30">
        <f t="shared" si="24"/>
        <v>-9.2575999879045412E-3</v>
      </c>
      <c r="O209" s="30">
        <f t="shared" ca="1" si="22"/>
        <v>-9.0633579618069875E-3</v>
      </c>
      <c r="Q209" s="83">
        <f t="shared" si="17"/>
        <v>42904.993580000009</v>
      </c>
    </row>
    <row r="210" spans="1:17" s="30" customFormat="1" ht="12.95" customHeight="1" x14ac:dyDescent="0.2">
      <c r="A210" s="62" t="s">
        <v>159</v>
      </c>
      <c r="B210" s="63" t="s">
        <v>44</v>
      </c>
      <c r="C210" s="64">
        <v>57924.461440000217</v>
      </c>
      <c r="D210" s="64">
        <v>2.0000000000000001E-4</v>
      </c>
      <c r="E210" s="51">
        <f t="shared" si="15"/>
        <v>27907.490342480582</v>
      </c>
      <c r="F210" s="30">
        <f t="shared" si="16"/>
        <v>27907.5</v>
      </c>
      <c r="G210" s="30">
        <f t="shared" si="23"/>
        <v>-9.3479997813119553E-3</v>
      </c>
      <c r="K210" s="30">
        <f t="shared" si="24"/>
        <v>-9.3479997813119553E-3</v>
      </c>
      <c r="O210" s="30">
        <f t="shared" ca="1" si="22"/>
        <v>-9.0639390843274669E-3</v>
      </c>
      <c r="Q210" s="83">
        <f t="shared" si="17"/>
        <v>42905.961440000217</v>
      </c>
    </row>
    <row r="211" spans="1:17" s="30" customFormat="1" ht="12.95" customHeight="1" x14ac:dyDescent="0.2">
      <c r="A211" s="62" t="s">
        <v>159</v>
      </c>
      <c r="B211" s="63" t="s">
        <v>44</v>
      </c>
      <c r="C211" s="64">
        <v>57926.396679999772</v>
      </c>
      <c r="D211" s="64">
        <v>2.9999999999999997E-4</v>
      </c>
      <c r="E211" s="51">
        <f t="shared" si="15"/>
        <v>27909.489659800514</v>
      </c>
      <c r="F211" s="30">
        <f t="shared" si="16"/>
        <v>27909.5</v>
      </c>
      <c r="G211" s="30">
        <f t="shared" si="23"/>
        <v>-1.0008800229115877E-2</v>
      </c>
      <c r="K211" s="30">
        <f t="shared" si="24"/>
        <v>-1.0008800229115877E-2</v>
      </c>
      <c r="O211" s="30">
        <f t="shared" ca="1" si="22"/>
        <v>-9.0651013293684326E-3</v>
      </c>
      <c r="Q211" s="83">
        <f t="shared" si="17"/>
        <v>42907.896679999772</v>
      </c>
    </row>
    <row r="212" spans="1:17" s="30" customFormat="1" ht="12.95" customHeight="1" x14ac:dyDescent="0.2">
      <c r="A212" s="13" t="s">
        <v>154</v>
      </c>
      <c r="B212" s="14" t="s">
        <v>43</v>
      </c>
      <c r="C212" s="13">
        <v>57964.631800000003</v>
      </c>
      <c r="D212" s="13">
        <v>1E-4</v>
      </c>
      <c r="E212" s="51">
        <f t="shared" si="15"/>
        <v>27948.990774733913</v>
      </c>
      <c r="F212" s="30">
        <f t="shared" si="16"/>
        <v>27949</v>
      </c>
      <c r="G212" s="30">
        <f t="shared" si="23"/>
        <v>-8.9295999932801351E-3</v>
      </c>
      <c r="K212" s="30">
        <f t="shared" si="24"/>
        <v>-8.9295999932801351E-3</v>
      </c>
      <c r="O212" s="30">
        <f t="shared" ca="1" si="22"/>
        <v>-9.0880556689274649E-3</v>
      </c>
      <c r="Q212" s="83">
        <f t="shared" si="17"/>
        <v>42946.131800000003</v>
      </c>
    </row>
    <row r="213" spans="1:17" s="30" customFormat="1" ht="12.95" customHeight="1" x14ac:dyDescent="0.2">
      <c r="A213" s="59" t="s">
        <v>156</v>
      </c>
      <c r="B213" s="65" t="s">
        <v>43</v>
      </c>
      <c r="C213" s="59">
        <v>58324.709000000003</v>
      </c>
      <c r="D213" s="59">
        <v>1E-4</v>
      </c>
      <c r="E213" s="51">
        <f t="shared" ref="E213:E221" si="25">+(C213-C$7)/C$8</f>
        <v>28320.990414384873</v>
      </c>
      <c r="F213" s="30">
        <f t="shared" ref="F213:F222" si="26">ROUND(2*E213,0)/2</f>
        <v>28321</v>
      </c>
      <c r="G213" s="30">
        <f t="shared" si="23"/>
        <v>-9.278400000766851E-3</v>
      </c>
      <c r="K213" s="30">
        <f t="shared" si="24"/>
        <v>-9.278400000766851E-3</v>
      </c>
      <c r="O213" s="30">
        <f t="shared" ca="1" si="22"/>
        <v>-9.3042332465467104E-3</v>
      </c>
      <c r="Q213" s="83">
        <f t="shared" ref="Q213:Q221" si="27">+C213-15018.5</f>
        <v>43306.209000000003</v>
      </c>
    </row>
    <row r="214" spans="1:17" s="30" customFormat="1" ht="12.95" customHeight="1" x14ac:dyDescent="0.2">
      <c r="A214" s="66" t="s">
        <v>157</v>
      </c>
      <c r="B214" s="67" t="s">
        <v>43</v>
      </c>
      <c r="C214" s="68">
        <v>58688.657800000001</v>
      </c>
      <c r="D214" s="68">
        <v>1E-4</v>
      </c>
      <c r="E214" s="51">
        <f t="shared" si="25"/>
        <v>28696.989845760694</v>
      </c>
      <c r="F214" s="30">
        <f t="shared" si="26"/>
        <v>28697</v>
      </c>
      <c r="G214" s="30">
        <f t="shared" si="23"/>
        <v>-9.8288000008324161E-3</v>
      </c>
      <c r="K214" s="30">
        <f t="shared" si="24"/>
        <v>-9.8288000008324161E-3</v>
      </c>
      <c r="O214" s="30">
        <f t="shared" ca="1" si="22"/>
        <v>-9.5227353142478838E-3</v>
      </c>
      <c r="Q214" s="83">
        <f t="shared" si="27"/>
        <v>43670.157800000001</v>
      </c>
    </row>
    <row r="215" spans="1:17" s="30" customFormat="1" ht="12.95" customHeight="1" x14ac:dyDescent="0.2">
      <c r="A215" s="62" t="s">
        <v>158</v>
      </c>
      <c r="B215" s="63" t="s">
        <v>43</v>
      </c>
      <c r="C215" s="64">
        <v>58719.6319</v>
      </c>
      <c r="D215" s="64">
        <v>1E-4</v>
      </c>
      <c r="E215" s="51">
        <f t="shared" si="25"/>
        <v>28728.989522603639</v>
      </c>
      <c r="F215" s="30">
        <f t="shared" si="26"/>
        <v>28729</v>
      </c>
      <c r="G215" s="30">
        <f t="shared" si="23"/>
        <v>-1.0141600003407802E-2</v>
      </c>
      <c r="K215" s="30">
        <f t="shared" si="24"/>
        <v>-1.0141600003407802E-2</v>
      </c>
      <c r="O215" s="30">
        <f t="shared" ca="1" si="22"/>
        <v>-9.5413312349033035E-3</v>
      </c>
      <c r="Q215" s="83">
        <f t="shared" si="27"/>
        <v>43701.1319</v>
      </c>
    </row>
    <row r="216" spans="1:17" s="30" customFormat="1" ht="12.95" customHeight="1" x14ac:dyDescent="0.2">
      <c r="A216" s="62" t="s">
        <v>160</v>
      </c>
      <c r="B216" s="63" t="s">
        <v>43</v>
      </c>
      <c r="C216" s="64">
        <v>58985.819900000002</v>
      </c>
      <c r="D216" s="64">
        <v>2.0000000000000001E-4</v>
      </c>
      <c r="E216" s="51">
        <f t="shared" si="25"/>
        <v>29003.991216905331</v>
      </c>
      <c r="F216" s="30">
        <f t="shared" si="26"/>
        <v>29004</v>
      </c>
      <c r="G216" s="30">
        <f t="shared" si="23"/>
        <v>-8.5015999939059839E-3</v>
      </c>
      <c r="K216" s="30">
        <f t="shared" si="24"/>
        <v>-8.5015999939059839E-3</v>
      </c>
      <c r="O216" s="30">
        <f t="shared" ca="1" si="22"/>
        <v>-9.7011399280358106E-3</v>
      </c>
      <c r="Q216" s="83">
        <f t="shared" si="27"/>
        <v>43967.319900000002</v>
      </c>
    </row>
    <row r="217" spans="1:17" s="30" customFormat="1" ht="12.95" customHeight="1" x14ac:dyDescent="0.2">
      <c r="A217" s="62" t="s">
        <v>160</v>
      </c>
      <c r="B217" s="63" t="s">
        <v>43</v>
      </c>
      <c r="C217" s="64">
        <v>59050.671499999997</v>
      </c>
      <c r="D217" s="64">
        <v>1E-4</v>
      </c>
      <c r="E217" s="51">
        <f t="shared" si="25"/>
        <v>29070.99010445163</v>
      </c>
      <c r="F217" s="30">
        <f t="shared" si="26"/>
        <v>29071</v>
      </c>
      <c r="G217" s="30">
        <f t="shared" si="23"/>
        <v>-9.5784000004641712E-3</v>
      </c>
      <c r="K217" s="30">
        <f t="shared" si="24"/>
        <v>-9.5784000004641712E-3</v>
      </c>
      <c r="O217" s="30">
        <f t="shared" ca="1" si="22"/>
        <v>-9.7400751369080951E-3</v>
      </c>
      <c r="Q217" s="83">
        <f t="shared" si="27"/>
        <v>44032.171499999997</v>
      </c>
    </row>
    <row r="218" spans="1:17" s="30" customFormat="1" ht="12.95" customHeight="1" x14ac:dyDescent="0.2">
      <c r="A218" s="66" t="s">
        <v>687</v>
      </c>
      <c r="B218" s="67" t="s">
        <v>43</v>
      </c>
      <c r="C218" s="68">
        <v>59347.832799999996</v>
      </c>
      <c r="D218" s="68">
        <v>2.0000000000000001E-4</v>
      </c>
      <c r="E218" s="51">
        <f t="shared" si="25"/>
        <v>29377.990649107636</v>
      </c>
      <c r="F218" s="30">
        <f t="shared" si="26"/>
        <v>29378</v>
      </c>
      <c r="G218" s="30">
        <f t="shared" si="23"/>
        <v>-9.0512000024318695E-3</v>
      </c>
      <c r="K218" s="30">
        <f t="shared" si="24"/>
        <v>-9.0512000024318695E-3</v>
      </c>
      <c r="O218" s="30">
        <f t="shared" ca="1" si="22"/>
        <v>-9.9184797506960218E-3</v>
      </c>
      <c r="Q218" s="83">
        <f t="shared" si="27"/>
        <v>44329.332799999996</v>
      </c>
    </row>
    <row r="219" spans="1:17" s="30" customFormat="1" ht="12.95" customHeight="1" x14ac:dyDescent="0.2">
      <c r="A219" s="66" t="s">
        <v>687</v>
      </c>
      <c r="B219" s="67" t="s">
        <v>43</v>
      </c>
      <c r="C219" s="68">
        <v>59413.652900000001</v>
      </c>
      <c r="D219" s="68">
        <v>2.0000000000000001E-4</v>
      </c>
      <c r="E219" s="51">
        <f t="shared" si="25"/>
        <v>29445.990104451634</v>
      </c>
      <c r="F219" s="30">
        <f t="shared" si="26"/>
        <v>29446</v>
      </c>
      <c r="G219" s="30">
        <f t="shared" si="23"/>
        <v>-9.5784000004641712E-3</v>
      </c>
      <c r="K219" s="30">
        <f t="shared" si="24"/>
        <v>-9.5784000004641712E-3</v>
      </c>
      <c r="O219" s="30">
        <f t="shared" ca="1" si="22"/>
        <v>-9.9579960820887856E-3</v>
      </c>
      <c r="Q219" s="83">
        <f t="shared" si="27"/>
        <v>44395.152900000001</v>
      </c>
    </row>
    <row r="220" spans="1:17" s="30" customFormat="1" ht="12.95" customHeight="1" x14ac:dyDescent="0.2">
      <c r="A220" s="28" t="s">
        <v>688</v>
      </c>
      <c r="B220" s="27" t="s">
        <v>43</v>
      </c>
      <c r="C220" s="71">
        <v>59772.762499999997</v>
      </c>
      <c r="D220" s="29">
        <v>1E-4</v>
      </c>
      <c r="E220" s="51">
        <f t="shared" si="25"/>
        <v>29816.990106104608</v>
      </c>
      <c r="F220" s="30">
        <f t="shared" si="26"/>
        <v>29817</v>
      </c>
      <c r="G220" s="30">
        <f t="shared" si="23"/>
        <v>-9.576800002832897E-3</v>
      </c>
      <c r="K220" s="30">
        <f t="shared" si="24"/>
        <v>-9.576800002832897E-3</v>
      </c>
      <c r="O220" s="30">
        <f t="shared" ca="1" si="22"/>
        <v>-1.0173592537187548E-2</v>
      </c>
      <c r="Q220" s="83">
        <f t="shared" si="27"/>
        <v>44754.262499999997</v>
      </c>
    </row>
    <row r="221" spans="1:17" s="30" customFormat="1" ht="12.95" customHeight="1" x14ac:dyDescent="0.2">
      <c r="A221" s="28" t="s">
        <v>688</v>
      </c>
      <c r="B221" s="27" t="s">
        <v>43</v>
      </c>
      <c r="C221" s="71">
        <v>59781.474099999999</v>
      </c>
      <c r="D221" s="29">
        <v>1E-4</v>
      </c>
      <c r="E221" s="51">
        <f t="shared" si="25"/>
        <v>29825.990154040952</v>
      </c>
      <c r="F221" s="30">
        <f t="shared" si="26"/>
        <v>29826</v>
      </c>
      <c r="G221" s="30">
        <f t="shared" si="23"/>
        <v>-9.5304000060423277E-3</v>
      </c>
      <c r="K221" s="30">
        <f t="shared" si="24"/>
        <v>-9.5304000060423277E-3</v>
      </c>
      <c r="O221" s="30">
        <f t="shared" ca="1" si="22"/>
        <v>-1.0178822639871887E-2</v>
      </c>
      <c r="Q221" s="83">
        <f t="shared" si="27"/>
        <v>44762.974099999999</v>
      </c>
    </row>
    <row r="222" spans="1:17" s="30" customFormat="1" ht="12.95" customHeight="1" x14ac:dyDescent="0.2">
      <c r="A222" s="69" t="s">
        <v>689</v>
      </c>
      <c r="B222" s="70" t="s">
        <v>43</v>
      </c>
      <c r="C222" s="29">
        <v>60103.801800000001</v>
      </c>
      <c r="D222" s="29">
        <v>2.0000000000000001E-4</v>
      </c>
      <c r="E222" s="51">
        <f t="shared" ref="E222" si="28">+(C222-C$7)/C$8</f>
        <v>30158.990378019371</v>
      </c>
      <c r="F222" s="30">
        <f t="shared" si="26"/>
        <v>30159</v>
      </c>
      <c r="G222" s="30">
        <f t="shared" ref="G222" si="29">+C222-(C$7+F222*C$8)</f>
        <v>-9.3135999995865859E-3</v>
      </c>
      <c r="K222" s="30">
        <f t="shared" ref="K222" si="30">+G222</f>
        <v>-9.3135999995865859E-3</v>
      </c>
      <c r="O222" s="30">
        <f t="shared" ref="O222" ca="1" si="31">+C$11+C$12*$F222</f>
        <v>-1.037233643919234E-2</v>
      </c>
      <c r="Q222" s="83">
        <f t="shared" ref="Q222" si="32">+C222-15018.5</f>
        <v>45085.301800000001</v>
      </c>
    </row>
    <row r="223" spans="1:17" s="30" customFormat="1" ht="12.95" customHeight="1" x14ac:dyDescent="0.2">
      <c r="A223" s="72" t="s">
        <v>691</v>
      </c>
      <c r="B223" s="70" t="s">
        <v>43</v>
      </c>
      <c r="C223" s="73">
        <v>60174.462299999999</v>
      </c>
      <c r="D223" s="73">
        <v>1E-4</v>
      </c>
      <c r="E223" s="51">
        <f t="shared" ref="E223:E224" si="33">+(C223-C$7)/C$8</f>
        <v>30231.990502819153</v>
      </c>
      <c r="F223" s="30">
        <f t="shared" ref="F223:F224" si="34">ROUND(2*E223,0)/2</f>
        <v>30232</v>
      </c>
      <c r="G223" s="30">
        <f t="shared" ref="G223:G224" si="35">+C223-(C$7+F223*C$8)</f>
        <v>-9.1928000038024038E-3</v>
      </c>
      <c r="K223" s="30">
        <f t="shared" ref="K223:K224" si="36">+G223</f>
        <v>-9.1928000038024038E-3</v>
      </c>
      <c r="O223" s="30">
        <f t="shared" ref="O223:O224" ca="1" si="37">+C$11+C$12*$F223</f>
        <v>-1.0414758383187514E-2</v>
      </c>
      <c r="Q223" s="83">
        <f t="shared" ref="Q223:Q224" si="38">+C223-15018.5</f>
        <v>45155.962299999999</v>
      </c>
    </row>
    <row r="224" spans="1:17" s="30" customFormat="1" ht="12.95" customHeight="1" x14ac:dyDescent="0.2">
      <c r="A224" s="72" t="s">
        <v>691</v>
      </c>
      <c r="B224" s="70" t="s">
        <v>43</v>
      </c>
      <c r="C224" s="73">
        <v>60176.397799999999</v>
      </c>
      <c r="D224" s="73">
        <v>1E-4</v>
      </c>
      <c r="E224" s="51">
        <f t="shared" si="33"/>
        <v>30233.990088748349</v>
      </c>
      <c r="F224" s="30">
        <f t="shared" si="34"/>
        <v>30234</v>
      </c>
      <c r="G224" s="30">
        <f t="shared" si="35"/>
        <v>-9.5935999997891486E-3</v>
      </c>
      <c r="K224" s="30">
        <f t="shared" si="36"/>
        <v>-9.5935999997891486E-3</v>
      </c>
      <c r="O224" s="30">
        <f t="shared" ca="1" si="37"/>
        <v>-1.041592062822848E-2</v>
      </c>
      <c r="Q224" s="83">
        <f t="shared" si="38"/>
        <v>45157.897799999999</v>
      </c>
    </row>
    <row r="225" spans="2:17" s="30" customFormat="1" ht="12.95" customHeight="1" x14ac:dyDescent="0.2">
      <c r="B225" s="6"/>
      <c r="C225" s="50"/>
      <c r="D225" s="50"/>
      <c r="Q225" s="83"/>
    </row>
    <row r="226" spans="2:17" s="30" customFormat="1" ht="12.95" customHeight="1" x14ac:dyDescent="0.2">
      <c r="B226" s="6"/>
      <c r="C226" s="50"/>
      <c r="D226" s="50"/>
      <c r="Q226" s="83"/>
    </row>
    <row r="227" spans="2:17" s="30" customFormat="1" ht="12.95" customHeight="1" x14ac:dyDescent="0.2">
      <c r="B227" s="6"/>
      <c r="C227" s="50"/>
      <c r="D227" s="50"/>
      <c r="Q227" s="83"/>
    </row>
    <row r="228" spans="2:17" s="30" customFormat="1" ht="12.95" customHeight="1" x14ac:dyDescent="0.2">
      <c r="B228" s="6"/>
      <c r="C228" s="50"/>
      <c r="D228" s="50"/>
      <c r="Q228" s="83"/>
    </row>
    <row r="229" spans="2:17" s="30" customFormat="1" ht="12.95" customHeight="1" x14ac:dyDescent="0.2">
      <c r="B229" s="6"/>
      <c r="C229" s="50"/>
      <c r="D229" s="50"/>
      <c r="Q229" s="83"/>
    </row>
    <row r="230" spans="2:17" s="30" customFormat="1" ht="12.95" customHeight="1" x14ac:dyDescent="0.2">
      <c r="B230" s="6"/>
      <c r="C230" s="50"/>
      <c r="D230" s="50"/>
      <c r="Q230" s="83"/>
    </row>
    <row r="231" spans="2:17" s="30" customFormat="1" ht="12.95" customHeight="1" x14ac:dyDescent="0.2">
      <c r="B231" s="6"/>
      <c r="C231" s="50"/>
      <c r="D231" s="50"/>
      <c r="Q231" s="83"/>
    </row>
    <row r="232" spans="2:17" s="30" customFormat="1" ht="12.95" customHeight="1" x14ac:dyDescent="0.2">
      <c r="B232" s="6"/>
      <c r="C232" s="50"/>
      <c r="D232" s="50"/>
      <c r="Q232" s="83"/>
    </row>
    <row r="233" spans="2:17" s="30" customFormat="1" ht="12.95" customHeight="1" x14ac:dyDescent="0.2">
      <c r="B233" s="6"/>
      <c r="C233" s="50"/>
      <c r="D233" s="50"/>
      <c r="Q233" s="83"/>
    </row>
    <row r="234" spans="2:17" s="30" customFormat="1" ht="12.95" customHeight="1" x14ac:dyDescent="0.2">
      <c r="B234" s="6"/>
      <c r="C234" s="50"/>
      <c r="D234" s="50"/>
      <c r="Q234" s="83"/>
    </row>
    <row r="235" spans="2:17" s="30" customFormat="1" ht="12.95" customHeight="1" x14ac:dyDescent="0.2">
      <c r="B235" s="6"/>
      <c r="C235" s="50"/>
      <c r="D235" s="50"/>
      <c r="Q235" s="83"/>
    </row>
    <row r="236" spans="2:17" s="30" customFormat="1" ht="12.95" customHeight="1" x14ac:dyDescent="0.2">
      <c r="B236" s="6"/>
      <c r="C236" s="50"/>
      <c r="D236" s="50"/>
      <c r="Q236" s="83"/>
    </row>
    <row r="237" spans="2:17" s="30" customFormat="1" ht="12.95" customHeight="1" x14ac:dyDescent="0.2">
      <c r="B237" s="6"/>
      <c r="C237" s="50"/>
      <c r="D237" s="50"/>
      <c r="Q237" s="83"/>
    </row>
    <row r="238" spans="2:17" s="30" customFormat="1" ht="12.95" customHeight="1" x14ac:dyDescent="0.2">
      <c r="B238" s="6"/>
      <c r="C238" s="50"/>
      <c r="D238" s="50"/>
      <c r="Q238" s="83"/>
    </row>
    <row r="239" spans="2:17" s="30" customFormat="1" ht="12.95" customHeight="1" x14ac:dyDescent="0.2">
      <c r="B239" s="6"/>
      <c r="C239" s="50"/>
      <c r="D239" s="50"/>
      <c r="Q239" s="83"/>
    </row>
    <row r="240" spans="2:17" s="30" customFormat="1" ht="12.95" customHeight="1" x14ac:dyDescent="0.2">
      <c r="B240" s="6"/>
      <c r="C240" s="50"/>
      <c r="D240" s="50"/>
      <c r="Q240" s="83"/>
    </row>
    <row r="241" spans="2:17" s="30" customFormat="1" ht="12.95" customHeight="1" x14ac:dyDescent="0.2">
      <c r="B241" s="6"/>
      <c r="C241" s="50"/>
      <c r="D241" s="50"/>
      <c r="Q241" s="83"/>
    </row>
    <row r="242" spans="2:17" s="30" customFormat="1" ht="12.95" customHeight="1" x14ac:dyDescent="0.2">
      <c r="B242" s="6"/>
      <c r="C242" s="50"/>
      <c r="D242" s="50"/>
      <c r="Q242" s="83"/>
    </row>
    <row r="243" spans="2:17" s="30" customFormat="1" ht="12.95" customHeight="1" x14ac:dyDescent="0.2">
      <c r="B243" s="6"/>
      <c r="C243" s="50"/>
      <c r="D243" s="50"/>
      <c r="Q243" s="83"/>
    </row>
    <row r="244" spans="2:17" s="30" customFormat="1" ht="12.95" customHeight="1" x14ac:dyDescent="0.2">
      <c r="B244" s="6"/>
      <c r="C244" s="50"/>
      <c r="D244" s="50"/>
      <c r="Q244" s="83"/>
    </row>
    <row r="245" spans="2:17" s="30" customFormat="1" ht="12.95" customHeight="1" x14ac:dyDescent="0.2">
      <c r="B245" s="6"/>
      <c r="C245" s="50"/>
      <c r="D245" s="50"/>
      <c r="Q245" s="83"/>
    </row>
    <row r="246" spans="2:17" s="30" customFormat="1" ht="12.95" customHeight="1" x14ac:dyDescent="0.2">
      <c r="B246" s="6"/>
      <c r="C246" s="50"/>
      <c r="D246" s="50"/>
      <c r="Q246" s="83"/>
    </row>
    <row r="247" spans="2:17" s="30" customFormat="1" ht="12.95" customHeight="1" x14ac:dyDescent="0.2">
      <c r="B247" s="6"/>
      <c r="C247" s="50"/>
      <c r="D247" s="50"/>
      <c r="Q247" s="83"/>
    </row>
    <row r="248" spans="2:17" s="30" customFormat="1" ht="12.95" customHeight="1" x14ac:dyDescent="0.2">
      <c r="B248" s="6"/>
      <c r="C248" s="50"/>
      <c r="D248" s="50"/>
      <c r="Q248" s="83"/>
    </row>
    <row r="249" spans="2:17" s="30" customFormat="1" ht="12.95" customHeight="1" x14ac:dyDescent="0.2">
      <c r="B249" s="6"/>
      <c r="C249" s="50"/>
      <c r="D249" s="50"/>
      <c r="Q249" s="83"/>
    </row>
    <row r="250" spans="2:17" s="30" customFormat="1" ht="12.95" customHeight="1" x14ac:dyDescent="0.2">
      <c r="B250" s="6"/>
      <c r="C250" s="50"/>
      <c r="D250" s="50"/>
      <c r="Q250" s="83"/>
    </row>
    <row r="251" spans="2:17" s="30" customFormat="1" ht="12.95" customHeight="1" x14ac:dyDescent="0.2">
      <c r="B251" s="6"/>
      <c r="C251" s="50"/>
      <c r="D251" s="50"/>
      <c r="Q251" s="83"/>
    </row>
    <row r="252" spans="2:17" s="30" customFormat="1" ht="12.95" customHeight="1" x14ac:dyDescent="0.2">
      <c r="B252" s="6"/>
      <c r="C252" s="50"/>
      <c r="D252" s="50"/>
      <c r="Q252" s="83"/>
    </row>
    <row r="253" spans="2:17" s="30" customFormat="1" ht="12.95" customHeight="1" x14ac:dyDescent="0.2">
      <c r="B253" s="6"/>
      <c r="C253" s="50"/>
      <c r="D253" s="50"/>
      <c r="Q253" s="83"/>
    </row>
    <row r="254" spans="2:17" s="30" customFormat="1" ht="12.95" customHeight="1" x14ac:dyDescent="0.2">
      <c r="B254" s="6"/>
      <c r="C254" s="50"/>
      <c r="D254" s="50"/>
      <c r="Q254" s="83"/>
    </row>
    <row r="255" spans="2:17" s="30" customFormat="1" ht="12.95" customHeight="1" x14ac:dyDescent="0.2">
      <c r="B255" s="6"/>
      <c r="C255" s="50"/>
      <c r="D255" s="50"/>
      <c r="Q255" s="83"/>
    </row>
    <row r="256" spans="2:17" s="30" customFormat="1" ht="12.95" customHeight="1" x14ac:dyDescent="0.2">
      <c r="B256" s="6"/>
      <c r="C256" s="50"/>
      <c r="D256" s="50"/>
      <c r="Q256" s="83"/>
    </row>
    <row r="257" spans="2:17" s="30" customFormat="1" ht="12.95" customHeight="1" x14ac:dyDescent="0.2">
      <c r="B257" s="6"/>
      <c r="C257" s="50"/>
      <c r="D257" s="50"/>
      <c r="Q257" s="83"/>
    </row>
    <row r="258" spans="2:17" s="30" customFormat="1" ht="12.95" customHeight="1" x14ac:dyDescent="0.2">
      <c r="B258" s="6"/>
      <c r="C258" s="50"/>
      <c r="D258" s="50"/>
      <c r="Q258" s="83"/>
    </row>
    <row r="259" spans="2:17" s="30" customFormat="1" ht="12.95" customHeight="1" x14ac:dyDescent="0.2">
      <c r="B259" s="6"/>
      <c r="C259" s="50"/>
      <c r="D259" s="50"/>
      <c r="Q259" s="83"/>
    </row>
    <row r="260" spans="2:17" s="30" customFormat="1" ht="12.95" customHeight="1" x14ac:dyDescent="0.2">
      <c r="B260" s="6"/>
      <c r="C260" s="50"/>
      <c r="D260" s="50"/>
      <c r="Q260" s="83"/>
    </row>
    <row r="261" spans="2:17" s="30" customFormat="1" ht="12.95" customHeight="1" x14ac:dyDescent="0.2">
      <c r="B261" s="6"/>
      <c r="C261" s="50"/>
      <c r="D261" s="50"/>
      <c r="Q261" s="83"/>
    </row>
    <row r="262" spans="2:17" s="30" customFormat="1" ht="12.95" customHeight="1" x14ac:dyDescent="0.2">
      <c r="B262" s="6"/>
      <c r="C262" s="50"/>
      <c r="D262" s="50"/>
      <c r="Q262" s="83"/>
    </row>
    <row r="263" spans="2:17" s="30" customFormat="1" ht="12.95" customHeight="1" x14ac:dyDescent="0.2">
      <c r="B263" s="6"/>
      <c r="C263" s="50"/>
      <c r="D263" s="50"/>
      <c r="Q263" s="83"/>
    </row>
    <row r="264" spans="2:17" s="30" customFormat="1" ht="12.95" customHeight="1" x14ac:dyDescent="0.2">
      <c r="B264" s="6"/>
      <c r="C264" s="50"/>
      <c r="D264" s="50"/>
      <c r="Q264" s="83"/>
    </row>
    <row r="265" spans="2:17" s="30" customFormat="1" ht="12.95" customHeight="1" x14ac:dyDescent="0.2">
      <c r="B265" s="6"/>
      <c r="C265" s="50"/>
      <c r="D265" s="50"/>
      <c r="Q265" s="83"/>
    </row>
    <row r="266" spans="2:17" s="30" customFormat="1" ht="12.95" customHeight="1" x14ac:dyDescent="0.2">
      <c r="B266" s="6"/>
      <c r="C266" s="50"/>
      <c r="D266" s="50"/>
      <c r="Q266" s="83"/>
    </row>
    <row r="267" spans="2:17" s="30" customFormat="1" ht="12.95" customHeight="1" x14ac:dyDescent="0.2">
      <c r="B267" s="6"/>
      <c r="C267" s="50"/>
      <c r="D267" s="50"/>
      <c r="Q267" s="83"/>
    </row>
    <row r="268" spans="2:17" s="30" customFormat="1" ht="12.95" customHeight="1" x14ac:dyDescent="0.2">
      <c r="B268" s="6"/>
      <c r="C268" s="50"/>
      <c r="D268" s="50"/>
      <c r="Q268" s="83"/>
    </row>
    <row r="269" spans="2:17" s="30" customFormat="1" ht="12.95" customHeight="1" x14ac:dyDescent="0.2">
      <c r="B269" s="6"/>
      <c r="C269" s="50"/>
      <c r="D269" s="50"/>
      <c r="Q269" s="83"/>
    </row>
    <row r="270" spans="2:17" s="30" customFormat="1" ht="12.95" customHeight="1" x14ac:dyDescent="0.2">
      <c r="B270" s="6"/>
      <c r="C270" s="50"/>
      <c r="D270" s="50"/>
      <c r="Q270" s="83"/>
    </row>
    <row r="271" spans="2:17" s="30" customFormat="1" ht="12.95" customHeight="1" x14ac:dyDescent="0.2">
      <c r="B271" s="6"/>
      <c r="C271" s="50"/>
      <c r="D271" s="50"/>
      <c r="Q271" s="83"/>
    </row>
    <row r="272" spans="2:17" s="30" customFormat="1" ht="12.95" customHeight="1" x14ac:dyDescent="0.2">
      <c r="B272" s="6"/>
      <c r="C272" s="50"/>
      <c r="D272" s="50"/>
      <c r="Q272" s="83"/>
    </row>
    <row r="273" spans="2:17" s="30" customFormat="1" ht="12.95" customHeight="1" x14ac:dyDescent="0.2">
      <c r="B273" s="6"/>
      <c r="C273" s="50"/>
      <c r="D273" s="50"/>
      <c r="Q273" s="83"/>
    </row>
    <row r="274" spans="2:17" s="30" customFormat="1" ht="12.95" customHeight="1" x14ac:dyDescent="0.2">
      <c r="B274" s="6"/>
      <c r="C274" s="50"/>
      <c r="D274" s="50"/>
      <c r="Q274" s="83"/>
    </row>
    <row r="275" spans="2:17" s="30" customFormat="1" ht="12.95" customHeight="1" x14ac:dyDescent="0.2">
      <c r="B275" s="6"/>
      <c r="C275" s="50"/>
      <c r="D275" s="50"/>
      <c r="Q275" s="83"/>
    </row>
    <row r="276" spans="2:17" s="30" customFormat="1" ht="12.95" customHeight="1" x14ac:dyDescent="0.2">
      <c r="B276" s="6"/>
      <c r="C276" s="50"/>
      <c r="D276" s="50"/>
      <c r="Q276" s="83"/>
    </row>
    <row r="277" spans="2:17" s="30" customFormat="1" ht="12.95" customHeight="1" x14ac:dyDescent="0.2">
      <c r="B277" s="6"/>
      <c r="C277" s="50"/>
      <c r="D277" s="50"/>
      <c r="Q277" s="83"/>
    </row>
    <row r="278" spans="2:17" s="30" customFormat="1" ht="12.95" customHeight="1" x14ac:dyDescent="0.2">
      <c r="B278" s="6"/>
      <c r="C278" s="50"/>
      <c r="D278" s="50"/>
      <c r="Q278" s="83"/>
    </row>
    <row r="279" spans="2:17" s="30" customFormat="1" ht="12.95" customHeight="1" x14ac:dyDescent="0.2">
      <c r="B279" s="6"/>
      <c r="Q279" s="83"/>
    </row>
    <row r="280" spans="2:17" s="30" customFormat="1" ht="12.95" customHeight="1" x14ac:dyDescent="0.2">
      <c r="B280" s="6"/>
      <c r="Q280" s="83"/>
    </row>
    <row r="281" spans="2:17" s="30" customFormat="1" ht="12.95" customHeight="1" x14ac:dyDescent="0.2">
      <c r="B281" s="6"/>
      <c r="Q281" s="83"/>
    </row>
    <row r="282" spans="2:17" s="30" customFormat="1" ht="12.95" customHeight="1" x14ac:dyDescent="0.2">
      <c r="B282" s="6"/>
      <c r="Q282" s="83"/>
    </row>
    <row r="283" spans="2:17" s="30" customFormat="1" ht="12.95" customHeight="1" x14ac:dyDescent="0.2">
      <c r="B283" s="6"/>
      <c r="Q283" s="83"/>
    </row>
    <row r="284" spans="2:17" s="30" customFormat="1" ht="12.95" customHeight="1" x14ac:dyDescent="0.2">
      <c r="B284" s="6"/>
      <c r="Q284" s="83"/>
    </row>
    <row r="285" spans="2:17" s="30" customFormat="1" ht="12.95" customHeight="1" x14ac:dyDescent="0.2">
      <c r="B285" s="6"/>
      <c r="Q285" s="83"/>
    </row>
    <row r="286" spans="2:17" s="30" customFormat="1" ht="12.95" customHeight="1" x14ac:dyDescent="0.2">
      <c r="B286" s="6"/>
      <c r="Q286" s="83"/>
    </row>
    <row r="287" spans="2:17" s="30" customFormat="1" ht="12.95" customHeight="1" x14ac:dyDescent="0.2">
      <c r="B287" s="6"/>
      <c r="Q287" s="83"/>
    </row>
    <row r="288" spans="2:17" s="30" customFormat="1" ht="12.95" customHeight="1" x14ac:dyDescent="0.2">
      <c r="B288" s="6"/>
      <c r="Q288" s="83"/>
    </row>
    <row r="289" spans="2:17" s="30" customFormat="1" ht="12.95" customHeight="1" x14ac:dyDescent="0.2">
      <c r="B289" s="6"/>
      <c r="Q289" s="83"/>
    </row>
    <row r="290" spans="2:17" s="30" customFormat="1" ht="12.95" customHeight="1" x14ac:dyDescent="0.2">
      <c r="B290" s="6"/>
      <c r="Q290" s="83"/>
    </row>
    <row r="291" spans="2:17" s="30" customFormat="1" ht="12.95" customHeight="1" x14ac:dyDescent="0.2">
      <c r="B291" s="6"/>
      <c r="Q291" s="83"/>
    </row>
    <row r="292" spans="2:17" s="30" customFormat="1" ht="12.95" customHeight="1" x14ac:dyDescent="0.2">
      <c r="B292" s="6"/>
      <c r="Q292" s="83"/>
    </row>
    <row r="293" spans="2:17" s="30" customFormat="1" ht="12.95" customHeight="1" x14ac:dyDescent="0.2">
      <c r="B293" s="6"/>
      <c r="Q293" s="83"/>
    </row>
    <row r="294" spans="2:17" s="30" customFormat="1" ht="12.95" customHeight="1" x14ac:dyDescent="0.2">
      <c r="B294" s="6"/>
      <c r="Q294" s="83"/>
    </row>
    <row r="295" spans="2:17" s="30" customFormat="1" ht="12.95" customHeight="1" x14ac:dyDescent="0.2">
      <c r="B295" s="6"/>
      <c r="Q295" s="83"/>
    </row>
    <row r="296" spans="2:17" s="30" customFormat="1" ht="12.95" customHeight="1" x14ac:dyDescent="0.2">
      <c r="B296" s="6"/>
      <c r="Q296" s="83"/>
    </row>
    <row r="297" spans="2:17" s="30" customFormat="1" ht="12.95" customHeight="1" x14ac:dyDescent="0.2">
      <c r="B297" s="6"/>
      <c r="Q297" s="83"/>
    </row>
    <row r="298" spans="2:17" s="30" customFormat="1" ht="12.95" customHeight="1" x14ac:dyDescent="0.2">
      <c r="B298" s="6"/>
      <c r="Q298" s="83"/>
    </row>
    <row r="299" spans="2:17" s="30" customFormat="1" ht="12.95" customHeight="1" x14ac:dyDescent="0.2">
      <c r="B299" s="6"/>
      <c r="Q299" s="83"/>
    </row>
    <row r="300" spans="2:17" s="30" customFormat="1" ht="12.95" customHeight="1" x14ac:dyDescent="0.2">
      <c r="B300" s="6"/>
      <c r="Q300" s="83"/>
    </row>
    <row r="301" spans="2:17" s="30" customFormat="1" ht="12.95" customHeight="1" x14ac:dyDescent="0.2">
      <c r="B301" s="6"/>
      <c r="Q301" s="83"/>
    </row>
    <row r="302" spans="2:17" s="30" customFormat="1" ht="12.95" customHeight="1" x14ac:dyDescent="0.2">
      <c r="B302" s="6"/>
      <c r="Q302" s="83"/>
    </row>
    <row r="303" spans="2:17" s="30" customFormat="1" ht="12.95" customHeight="1" x14ac:dyDescent="0.2">
      <c r="B303" s="6"/>
      <c r="Q303" s="83"/>
    </row>
    <row r="304" spans="2:17" s="30" customFormat="1" ht="12.95" customHeight="1" x14ac:dyDescent="0.2">
      <c r="B304" s="6"/>
      <c r="Q304" s="83"/>
    </row>
    <row r="305" spans="2:17" s="30" customFormat="1" ht="12.95" customHeight="1" x14ac:dyDescent="0.2">
      <c r="B305" s="6"/>
      <c r="Q305" s="83"/>
    </row>
    <row r="306" spans="2:17" s="30" customFormat="1" ht="12.95" customHeight="1" x14ac:dyDescent="0.2">
      <c r="B306" s="6"/>
      <c r="Q306" s="83"/>
    </row>
    <row r="307" spans="2:17" s="30" customFormat="1" ht="12.95" customHeight="1" x14ac:dyDescent="0.2">
      <c r="B307" s="6"/>
      <c r="Q307" s="83"/>
    </row>
    <row r="308" spans="2:17" s="30" customFormat="1" ht="12.95" customHeight="1" x14ac:dyDescent="0.2">
      <c r="B308" s="6"/>
      <c r="Q308" s="83"/>
    </row>
    <row r="309" spans="2:17" s="30" customFormat="1" ht="12.95" customHeight="1" x14ac:dyDescent="0.2">
      <c r="B309" s="6"/>
      <c r="Q309" s="83"/>
    </row>
    <row r="310" spans="2:17" s="30" customFormat="1" ht="12.95" customHeight="1" x14ac:dyDescent="0.2">
      <c r="B310" s="6"/>
      <c r="Q310" s="83"/>
    </row>
    <row r="311" spans="2:17" s="30" customFormat="1" ht="12.95" customHeight="1" x14ac:dyDescent="0.2">
      <c r="B311" s="6"/>
      <c r="Q311" s="83"/>
    </row>
    <row r="312" spans="2:17" s="30" customFormat="1" ht="12.95" customHeight="1" x14ac:dyDescent="0.2">
      <c r="B312" s="6"/>
      <c r="Q312" s="83"/>
    </row>
    <row r="313" spans="2:17" s="30" customFormat="1" ht="12.95" customHeight="1" x14ac:dyDescent="0.2">
      <c r="B313" s="6"/>
      <c r="Q313" s="83"/>
    </row>
    <row r="314" spans="2:17" s="30" customFormat="1" ht="12.95" customHeight="1" x14ac:dyDescent="0.2">
      <c r="B314" s="6"/>
      <c r="Q314" s="83"/>
    </row>
    <row r="315" spans="2:17" s="30" customFormat="1" ht="12.95" customHeight="1" x14ac:dyDescent="0.2">
      <c r="B315" s="6"/>
      <c r="Q315" s="83"/>
    </row>
    <row r="316" spans="2:17" s="30" customFormat="1" ht="12.95" customHeight="1" x14ac:dyDescent="0.2">
      <c r="B316" s="6"/>
      <c r="Q316" s="83"/>
    </row>
    <row r="317" spans="2:17" s="30" customFormat="1" ht="12.95" customHeight="1" x14ac:dyDescent="0.2">
      <c r="B317" s="6"/>
      <c r="Q317" s="83"/>
    </row>
    <row r="318" spans="2:17" s="30" customFormat="1" ht="12.95" customHeight="1" x14ac:dyDescent="0.2">
      <c r="B318" s="6"/>
      <c r="Q318" s="83"/>
    </row>
    <row r="319" spans="2:17" s="30" customFormat="1" ht="12.95" customHeight="1" x14ac:dyDescent="0.2">
      <c r="B319" s="6"/>
      <c r="Q319" s="83"/>
    </row>
    <row r="320" spans="2:17" s="30" customFormat="1" ht="12.95" customHeight="1" x14ac:dyDescent="0.2">
      <c r="B320" s="6"/>
      <c r="Q320" s="83"/>
    </row>
    <row r="321" spans="2:17" s="30" customFormat="1" ht="12.95" customHeight="1" x14ac:dyDescent="0.2">
      <c r="B321" s="6"/>
      <c r="Q321" s="83"/>
    </row>
    <row r="322" spans="2:17" s="30" customFormat="1" ht="12.95" customHeight="1" x14ac:dyDescent="0.2">
      <c r="B322" s="6"/>
      <c r="Q322" s="83"/>
    </row>
    <row r="323" spans="2:17" s="30" customFormat="1" ht="12.95" customHeight="1" x14ac:dyDescent="0.2">
      <c r="B323" s="6"/>
      <c r="Q323" s="83"/>
    </row>
    <row r="324" spans="2:17" s="30" customFormat="1" ht="12.95" customHeight="1" x14ac:dyDescent="0.2">
      <c r="B324" s="6"/>
      <c r="Q324" s="83"/>
    </row>
    <row r="325" spans="2:17" s="30" customFormat="1" ht="12.95" customHeight="1" x14ac:dyDescent="0.2">
      <c r="B325" s="6"/>
      <c r="Q325" s="83"/>
    </row>
    <row r="326" spans="2:17" s="30" customFormat="1" ht="12.95" customHeight="1" x14ac:dyDescent="0.2">
      <c r="B326" s="6"/>
      <c r="Q326" s="83"/>
    </row>
    <row r="327" spans="2:17" s="30" customFormat="1" ht="12.95" customHeight="1" x14ac:dyDescent="0.2">
      <c r="B327" s="6"/>
      <c r="Q327" s="83"/>
    </row>
    <row r="328" spans="2:17" s="30" customFormat="1" ht="12.95" customHeight="1" x14ac:dyDescent="0.2">
      <c r="B328" s="6"/>
      <c r="Q328" s="83"/>
    </row>
    <row r="329" spans="2:17" s="30" customFormat="1" ht="12.95" customHeight="1" x14ac:dyDescent="0.2">
      <c r="B329" s="6"/>
      <c r="Q329" s="83"/>
    </row>
    <row r="330" spans="2:17" s="30" customFormat="1" ht="12.95" customHeight="1" x14ac:dyDescent="0.2">
      <c r="B330" s="6"/>
      <c r="Q330" s="83"/>
    </row>
    <row r="331" spans="2:17" s="30" customFormat="1" ht="12.95" customHeight="1" x14ac:dyDescent="0.2">
      <c r="B331" s="6"/>
      <c r="Q331" s="83"/>
    </row>
    <row r="332" spans="2:17" s="30" customFormat="1" ht="12.95" customHeight="1" x14ac:dyDescent="0.2">
      <c r="B332" s="6"/>
      <c r="Q332" s="83"/>
    </row>
    <row r="333" spans="2:17" s="30" customFormat="1" ht="12.95" customHeight="1" x14ac:dyDescent="0.2">
      <c r="B333" s="6"/>
      <c r="Q333" s="83"/>
    </row>
    <row r="334" spans="2:17" s="30" customFormat="1" ht="12.95" customHeight="1" x14ac:dyDescent="0.2">
      <c r="B334" s="6"/>
      <c r="Q334" s="83"/>
    </row>
    <row r="335" spans="2:17" s="30" customFormat="1" ht="12.95" customHeight="1" x14ac:dyDescent="0.2">
      <c r="B335" s="6"/>
      <c r="Q335" s="83"/>
    </row>
    <row r="336" spans="2:17" s="30" customFormat="1" ht="12.95" customHeight="1" x14ac:dyDescent="0.2">
      <c r="B336" s="6"/>
      <c r="Q336" s="83"/>
    </row>
    <row r="337" spans="2:17" s="30" customFormat="1" ht="12.95" customHeight="1" x14ac:dyDescent="0.2">
      <c r="B337" s="6"/>
      <c r="Q337" s="83"/>
    </row>
    <row r="338" spans="2:17" s="30" customFormat="1" ht="12.95" customHeight="1" x14ac:dyDescent="0.2">
      <c r="B338" s="6"/>
      <c r="Q338" s="83"/>
    </row>
    <row r="339" spans="2:17" s="30" customFormat="1" ht="12.95" customHeight="1" x14ac:dyDescent="0.2">
      <c r="B339" s="6"/>
      <c r="Q339" s="83"/>
    </row>
    <row r="340" spans="2:17" s="30" customFormat="1" ht="12.95" customHeight="1" x14ac:dyDescent="0.2">
      <c r="B340" s="6"/>
      <c r="Q340" s="83"/>
    </row>
    <row r="341" spans="2:17" s="30" customFormat="1" ht="12.95" customHeight="1" x14ac:dyDescent="0.2">
      <c r="B341" s="6"/>
      <c r="Q341" s="83"/>
    </row>
    <row r="342" spans="2:17" s="30" customFormat="1" ht="12.95" customHeight="1" x14ac:dyDescent="0.2">
      <c r="B342" s="6"/>
      <c r="Q342" s="83"/>
    </row>
    <row r="343" spans="2:17" s="30" customFormat="1" ht="12.95" customHeight="1" x14ac:dyDescent="0.2">
      <c r="B343" s="6"/>
      <c r="Q343" s="83"/>
    </row>
    <row r="344" spans="2:17" s="30" customFormat="1" ht="12.95" customHeight="1" x14ac:dyDescent="0.2">
      <c r="B344" s="6"/>
      <c r="Q344" s="83"/>
    </row>
    <row r="345" spans="2:17" s="30" customFormat="1" ht="12.95" customHeight="1" x14ac:dyDescent="0.2">
      <c r="B345" s="6"/>
      <c r="Q345" s="83"/>
    </row>
    <row r="346" spans="2:17" s="30" customFormat="1" ht="12.95" customHeight="1" x14ac:dyDescent="0.2">
      <c r="B346" s="6"/>
      <c r="Q346" s="83"/>
    </row>
    <row r="347" spans="2:17" s="30" customFormat="1" ht="12.95" customHeight="1" x14ac:dyDescent="0.2">
      <c r="B347" s="6"/>
      <c r="Q347" s="83"/>
    </row>
    <row r="348" spans="2:17" s="30" customFormat="1" ht="12.95" customHeight="1" x14ac:dyDescent="0.2">
      <c r="B348" s="6"/>
      <c r="Q348" s="83"/>
    </row>
    <row r="349" spans="2:17" s="30" customFormat="1" ht="12.95" customHeight="1" x14ac:dyDescent="0.2">
      <c r="B349" s="6"/>
      <c r="Q349" s="83"/>
    </row>
    <row r="350" spans="2:17" s="30" customFormat="1" ht="12.95" customHeight="1" x14ac:dyDescent="0.2">
      <c r="B350" s="6"/>
      <c r="Q350" s="83"/>
    </row>
    <row r="351" spans="2:17" s="30" customFormat="1" ht="12.95" customHeight="1" x14ac:dyDescent="0.2">
      <c r="B351" s="6"/>
      <c r="Q351" s="83"/>
    </row>
    <row r="352" spans="2:17" s="30" customFormat="1" ht="12.95" customHeight="1" x14ac:dyDescent="0.2">
      <c r="B352" s="6"/>
      <c r="Q352" s="83"/>
    </row>
    <row r="353" spans="2:17" s="30" customFormat="1" ht="12.95" customHeight="1" x14ac:dyDescent="0.2">
      <c r="B353" s="6"/>
      <c r="Q353" s="83"/>
    </row>
    <row r="354" spans="2:17" s="30" customFormat="1" ht="12.95" customHeight="1" x14ac:dyDescent="0.2">
      <c r="B354" s="6"/>
      <c r="Q354" s="83"/>
    </row>
    <row r="355" spans="2:17" s="30" customFormat="1" ht="12.95" customHeight="1" x14ac:dyDescent="0.2">
      <c r="B355" s="6"/>
      <c r="Q355" s="83"/>
    </row>
    <row r="356" spans="2:17" s="30" customFormat="1" ht="12.95" customHeight="1" x14ac:dyDescent="0.2">
      <c r="B356" s="6"/>
      <c r="Q356" s="83"/>
    </row>
    <row r="357" spans="2:17" s="30" customFormat="1" ht="12.95" customHeight="1" x14ac:dyDescent="0.2">
      <c r="B357" s="6"/>
      <c r="Q357" s="83"/>
    </row>
    <row r="358" spans="2:17" s="30" customFormat="1" ht="12.95" customHeight="1" x14ac:dyDescent="0.2">
      <c r="B358" s="6"/>
      <c r="Q358" s="83"/>
    </row>
    <row r="359" spans="2:17" s="30" customFormat="1" ht="12.95" customHeight="1" x14ac:dyDescent="0.2">
      <c r="B359" s="6"/>
      <c r="Q359" s="83"/>
    </row>
    <row r="360" spans="2:17" s="30" customFormat="1" ht="12.95" customHeight="1" x14ac:dyDescent="0.2">
      <c r="B360" s="6"/>
      <c r="Q360" s="83"/>
    </row>
    <row r="361" spans="2:17" s="30" customFormat="1" ht="12.95" customHeight="1" x14ac:dyDescent="0.2">
      <c r="B361" s="6"/>
      <c r="Q361" s="83"/>
    </row>
    <row r="362" spans="2:17" s="30" customFormat="1" ht="12.95" customHeight="1" x14ac:dyDescent="0.2">
      <c r="B362" s="6"/>
      <c r="Q362" s="83"/>
    </row>
    <row r="363" spans="2:17" s="30" customFormat="1" ht="12.95" customHeight="1" x14ac:dyDescent="0.2">
      <c r="B363" s="6"/>
      <c r="Q363" s="83"/>
    </row>
    <row r="364" spans="2:17" s="30" customFormat="1" ht="12.95" customHeight="1" x14ac:dyDescent="0.2">
      <c r="B364" s="6"/>
      <c r="Q364" s="83"/>
    </row>
    <row r="365" spans="2:17" s="30" customFormat="1" ht="12.95" customHeight="1" x14ac:dyDescent="0.2">
      <c r="B365" s="6"/>
      <c r="Q365" s="83"/>
    </row>
    <row r="366" spans="2:17" s="30" customFormat="1" ht="12.95" customHeight="1" x14ac:dyDescent="0.2">
      <c r="B366" s="6"/>
      <c r="Q366" s="83"/>
    </row>
    <row r="367" spans="2:17" s="30" customFormat="1" ht="12.95" customHeight="1" x14ac:dyDescent="0.2">
      <c r="B367" s="6"/>
      <c r="Q367" s="83"/>
    </row>
    <row r="368" spans="2:17" s="30" customFormat="1" ht="12.95" customHeight="1" x14ac:dyDescent="0.2">
      <c r="B368" s="6"/>
      <c r="Q368" s="83"/>
    </row>
    <row r="369" spans="2:17" s="30" customFormat="1" ht="12.95" customHeight="1" x14ac:dyDescent="0.2">
      <c r="B369" s="6"/>
      <c r="Q369" s="83"/>
    </row>
    <row r="370" spans="2:17" s="30" customFormat="1" ht="12.95" customHeight="1" x14ac:dyDescent="0.2">
      <c r="B370" s="6"/>
      <c r="Q370" s="83"/>
    </row>
    <row r="371" spans="2:17" s="30" customFormat="1" ht="12.95" customHeight="1" x14ac:dyDescent="0.2">
      <c r="B371" s="6"/>
      <c r="Q371" s="83"/>
    </row>
    <row r="372" spans="2:17" s="30" customFormat="1" ht="12.95" customHeight="1" x14ac:dyDescent="0.2">
      <c r="B372" s="6"/>
      <c r="Q372" s="83"/>
    </row>
    <row r="373" spans="2:17" s="30" customFormat="1" ht="12.95" customHeight="1" x14ac:dyDescent="0.2">
      <c r="B373" s="6"/>
      <c r="Q373" s="83"/>
    </row>
    <row r="374" spans="2:17" s="30" customFormat="1" ht="12.95" customHeight="1" x14ac:dyDescent="0.2">
      <c r="B374" s="6"/>
      <c r="Q374" s="83"/>
    </row>
    <row r="375" spans="2:17" s="30" customFormat="1" ht="12.95" customHeight="1" x14ac:dyDescent="0.2">
      <c r="B375" s="6"/>
      <c r="Q375" s="83"/>
    </row>
    <row r="376" spans="2:17" s="30" customFormat="1" ht="12.95" customHeight="1" x14ac:dyDescent="0.2">
      <c r="B376" s="6"/>
      <c r="Q376" s="83"/>
    </row>
    <row r="377" spans="2:17" s="30" customFormat="1" ht="12.95" customHeight="1" x14ac:dyDescent="0.2">
      <c r="B377" s="6"/>
      <c r="Q377" s="83"/>
    </row>
    <row r="378" spans="2:17" s="30" customFormat="1" ht="12.95" customHeight="1" x14ac:dyDescent="0.2">
      <c r="B378" s="6"/>
      <c r="Q378" s="83"/>
    </row>
    <row r="379" spans="2:17" s="30" customFormat="1" ht="12.95" customHeight="1" x14ac:dyDescent="0.2">
      <c r="B379" s="6"/>
      <c r="Q379" s="83"/>
    </row>
    <row r="380" spans="2:17" s="30" customFormat="1" ht="12.95" customHeight="1" x14ac:dyDescent="0.2">
      <c r="B380" s="6"/>
      <c r="Q380" s="83"/>
    </row>
    <row r="381" spans="2:17" s="30" customFormat="1" ht="12.95" customHeight="1" x14ac:dyDescent="0.2">
      <c r="B381" s="6"/>
      <c r="Q381" s="83"/>
    </row>
    <row r="382" spans="2:17" s="30" customFormat="1" ht="12.95" customHeight="1" x14ac:dyDescent="0.2">
      <c r="B382" s="6"/>
      <c r="Q382" s="83"/>
    </row>
    <row r="383" spans="2:17" s="30" customFormat="1" ht="12.95" customHeight="1" x14ac:dyDescent="0.2">
      <c r="B383" s="6"/>
      <c r="Q383" s="83"/>
    </row>
    <row r="384" spans="2:17" s="30" customFormat="1" ht="12.95" customHeight="1" x14ac:dyDescent="0.2">
      <c r="B384" s="6"/>
      <c r="Q384" s="83"/>
    </row>
    <row r="385" spans="2:17" s="30" customFormat="1" ht="12.95" customHeight="1" x14ac:dyDescent="0.2">
      <c r="B385" s="6"/>
      <c r="Q385" s="83"/>
    </row>
    <row r="386" spans="2:17" s="30" customFormat="1" ht="12.95" customHeight="1" x14ac:dyDescent="0.2">
      <c r="B386" s="6"/>
      <c r="Q386" s="83"/>
    </row>
    <row r="387" spans="2:17" s="30" customFormat="1" ht="12.95" customHeight="1" x14ac:dyDescent="0.2">
      <c r="B387" s="6"/>
      <c r="Q387" s="83"/>
    </row>
    <row r="388" spans="2:17" s="30" customFormat="1" ht="12.95" customHeight="1" x14ac:dyDescent="0.2">
      <c r="B388" s="6"/>
      <c r="Q388" s="83"/>
    </row>
    <row r="389" spans="2:17" s="30" customFormat="1" ht="12.95" customHeight="1" x14ac:dyDescent="0.2">
      <c r="B389" s="6"/>
      <c r="Q389" s="83"/>
    </row>
    <row r="390" spans="2:17" s="30" customFormat="1" ht="12.95" customHeight="1" x14ac:dyDescent="0.2">
      <c r="B390" s="6"/>
      <c r="Q390" s="83"/>
    </row>
    <row r="391" spans="2:17" s="30" customFormat="1" ht="12.95" customHeight="1" x14ac:dyDescent="0.2">
      <c r="B391" s="6"/>
      <c r="Q391" s="83"/>
    </row>
    <row r="392" spans="2:17" s="30" customFormat="1" ht="12.95" customHeight="1" x14ac:dyDescent="0.2">
      <c r="B392" s="6"/>
      <c r="Q392" s="83"/>
    </row>
    <row r="393" spans="2:17" s="30" customFormat="1" ht="12.95" customHeight="1" x14ac:dyDescent="0.2">
      <c r="B393" s="6"/>
      <c r="Q393" s="83"/>
    </row>
    <row r="394" spans="2:17" s="30" customFormat="1" ht="12.95" customHeight="1" x14ac:dyDescent="0.2">
      <c r="B394" s="6"/>
      <c r="Q394" s="83"/>
    </row>
    <row r="395" spans="2:17" s="30" customFormat="1" ht="12.95" customHeight="1" x14ac:dyDescent="0.2">
      <c r="B395" s="6"/>
      <c r="Q395" s="83"/>
    </row>
    <row r="396" spans="2:17" s="30" customFormat="1" ht="12.95" customHeight="1" x14ac:dyDescent="0.2">
      <c r="B396" s="6"/>
      <c r="Q396" s="83"/>
    </row>
    <row r="397" spans="2:17" s="30" customFormat="1" ht="12.95" customHeight="1" x14ac:dyDescent="0.2">
      <c r="B397" s="6"/>
      <c r="Q397" s="83"/>
    </row>
    <row r="398" spans="2:17" s="30" customFormat="1" ht="12.95" customHeight="1" x14ac:dyDescent="0.2">
      <c r="B398" s="6"/>
      <c r="Q398" s="83"/>
    </row>
    <row r="399" spans="2:17" s="30" customFormat="1" ht="12.95" customHeight="1" x14ac:dyDescent="0.2">
      <c r="B399" s="6"/>
      <c r="Q399" s="83"/>
    </row>
    <row r="400" spans="2:17" s="30" customFormat="1" ht="12.95" customHeight="1" x14ac:dyDescent="0.2">
      <c r="B400" s="6"/>
      <c r="Q400" s="83"/>
    </row>
    <row r="401" spans="2:17" s="30" customFormat="1" ht="12.95" customHeight="1" x14ac:dyDescent="0.2">
      <c r="B401" s="6"/>
      <c r="Q401" s="83"/>
    </row>
    <row r="402" spans="2:17" s="30" customFormat="1" ht="12.95" customHeight="1" x14ac:dyDescent="0.2">
      <c r="B402" s="6"/>
      <c r="Q402" s="83"/>
    </row>
    <row r="403" spans="2:17" s="30" customFormat="1" ht="12.95" customHeight="1" x14ac:dyDescent="0.2">
      <c r="B403" s="6"/>
      <c r="Q403" s="83"/>
    </row>
    <row r="404" spans="2:17" s="30" customFormat="1" ht="12.95" customHeight="1" x14ac:dyDescent="0.2">
      <c r="B404" s="6"/>
      <c r="Q404" s="83"/>
    </row>
    <row r="405" spans="2:17" s="30" customFormat="1" ht="12.95" customHeight="1" x14ac:dyDescent="0.2">
      <c r="B405" s="6"/>
      <c r="Q405" s="83"/>
    </row>
    <row r="406" spans="2:17" s="30" customFormat="1" ht="12.95" customHeight="1" x14ac:dyDescent="0.2">
      <c r="B406" s="6"/>
      <c r="Q406" s="83"/>
    </row>
    <row r="407" spans="2:17" s="30" customFormat="1" ht="12.95" customHeight="1" x14ac:dyDescent="0.2">
      <c r="B407" s="6"/>
      <c r="Q407" s="83"/>
    </row>
    <row r="408" spans="2:17" s="30" customFormat="1" ht="12.95" customHeight="1" x14ac:dyDescent="0.2">
      <c r="B408" s="6"/>
      <c r="Q408" s="83"/>
    </row>
    <row r="409" spans="2:17" s="30" customFormat="1" ht="12.95" customHeight="1" x14ac:dyDescent="0.2">
      <c r="B409" s="6"/>
      <c r="Q409" s="83"/>
    </row>
    <row r="410" spans="2:17" s="30" customFormat="1" ht="12.95" customHeight="1" x14ac:dyDescent="0.2">
      <c r="B410" s="6"/>
      <c r="Q410" s="83"/>
    </row>
    <row r="411" spans="2:17" s="30" customFormat="1" ht="12.95" customHeight="1" x14ac:dyDescent="0.2">
      <c r="B411" s="6"/>
      <c r="Q411" s="83"/>
    </row>
    <row r="412" spans="2:17" s="30" customFormat="1" ht="12.95" customHeight="1" x14ac:dyDescent="0.2">
      <c r="B412" s="6"/>
      <c r="Q412" s="83"/>
    </row>
    <row r="413" spans="2:17" s="30" customFormat="1" ht="12.95" customHeight="1" x14ac:dyDescent="0.2">
      <c r="B413" s="6"/>
      <c r="Q413" s="83"/>
    </row>
    <row r="414" spans="2:17" s="30" customFormat="1" ht="12.95" customHeight="1" x14ac:dyDescent="0.2">
      <c r="B414" s="6"/>
      <c r="Q414" s="83"/>
    </row>
    <row r="415" spans="2:17" s="30" customFormat="1" ht="12.95" customHeight="1" x14ac:dyDescent="0.2">
      <c r="B415" s="6"/>
      <c r="Q415" s="83"/>
    </row>
    <row r="416" spans="2:17" s="30" customFormat="1" ht="12.95" customHeight="1" x14ac:dyDescent="0.2">
      <c r="B416" s="6"/>
      <c r="Q416" s="83"/>
    </row>
    <row r="417" spans="2:17" s="30" customFormat="1" ht="12.95" customHeight="1" x14ac:dyDescent="0.2">
      <c r="B417" s="6"/>
      <c r="Q417" s="83"/>
    </row>
    <row r="418" spans="2:17" s="30" customFormat="1" ht="12.95" customHeight="1" x14ac:dyDescent="0.2">
      <c r="B418" s="6"/>
      <c r="Q418" s="83"/>
    </row>
    <row r="419" spans="2:17" s="30" customFormat="1" ht="12.95" customHeight="1" x14ac:dyDescent="0.2">
      <c r="B419" s="6"/>
      <c r="Q419" s="83"/>
    </row>
    <row r="420" spans="2:17" s="30" customFormat="1" ht="12.95" customHeight="1" x14ac:dyDescent="0.2">
      <c r="B420" s="6"/>
      <c r="Q420" s="83"/>
    </row>
    <row r="421" spans="2:17" s="30" customFormat="1" ht="12.95" customHeight="1" x14ac:dyDescent="0.2">
      <c r="B421" s="6"/>
      <c r="Q421" s="83"/>
    </row>
    <row r="422" spans="2:17" s="30" customFormat="1" ht="12.95" customHeight="1" x14ac:dyDescent="0.2">
      <c r="B422" s="6"/>
      <c r="Q422" s="83"/>
    </row>
    <row r="423" spans="2:17" s="30" customFormat="1" ht="12.95" customHeight="1" x14ac:dyDescent="0.2">
      <c r="B423" s="6"/>
      <c r="Q423" s="83"/>
    </row>
    <row r="424" spans="2:17" s="30" customFormat="1" ht="12.95" customHeight="1" x14ac:dyDescent="0.2">
      <c r="B424" s="6"/>
      <c r="Q424" s="83"/>
    </row>
    <row r="425" spans="2:17" s="30" customFormat="1" ht="12.95" customHeight="1" x14ac:dyDescent="0.2">
      <c r="B425" s="6"/>
      <c r="Q425" s="83"/>
    </row>
    <row r="426" spans="2:17" s="30" customFormat="1" ht="12.95" customHeight="1" x14ac:dyDescent="0.2">
      <c r="B426" s="6"/>
      <c r="Q426" s="83"/>
    </row>
    <row r="427" spans="2:17" s="30" customFormat="1" ht="12.95" customHeight="1" x14ac:dyDescent="0.2">
      <c r="B427" s="6"/>
      <c r="Q427" s="83"/>
    </row>
    <row r="428" spans="2:17" s="30" customFormat="1" ht="12.95" customHeight="1" x14ac:dyDescent="0.2">
      <c r="B428" s="6"/>
      <c r="Q428" s="83"/>
    </row>
    <row r="429" spans="2:17" s="30" customFormat="1" ht="12.95" customHeight="1" x14ac:dyDescent="0.2">
      <c r="B429" s="6"/>
      <c r="Q429" s="83"/>
    </row>
    <row r="430" spans="2:17" s="30" customFormat="1" ht="12.95" customHeight="1" x14ac:dyDescent="0.2">
      <c r="B430" s="6"/>
      <c r="Q430" s="83"/>
    </row>
    <row r="431" spans="2:17" s="30" customFormat="1" ht="12.95" customHeight="1" x14ac:dyDescent="0.2">
      <c r="B431" s="6"/>
      <c r="Q431" s="83"/>
    </row>
    <row r="432" spans="2:17" s="30" customFormat="1" ht="12.95" customHeight="1" x14ac:dyDescent="0.2">
      <c r="B432" s="6"/>
      <c r="Q432" s="83"/>
    </row>
    <row r="433" spans="2:17" s="30" customFormat="1" ht="12.95" customHeight="1" x14ac:dyDescent="0.2">
      <c r="B433" s="6"/>
      <c r="Q433" s="83"/>
    </row>
    <row r="434" spans="2:17" s="30" customFormat="1" ht="12.95" customHeight="1" x14ac:dyDescent="0.2">
      <c r="B434" s="6"/>
      <c r="Q434" s="83"/>
    </row>
    <row r="435" spans="2:17" s="30" customFormat="1" ht="12.95" customHeight="1" x14ac:dyDescent="0.2">
      <c r="B435" s="6"/>
      <c r="Q435" s="83"/>
    </row>
    <row r="436" spans="2:17" s="30" customFormat="1" ht="12.95" customHeight="1" x14ac:dyDescent="0.2">
      <c r="B436" s="6"/>
      <c r="Q436" s="83"/>
    </row>
    <row r="437" spans="2:17" s="30" customFormat="1" ht="12.95" customHeight="1" x14ac:dyDescent="0.2">
      <c r="B437" s="6"/>
      <c r="Q437" s="83"/>
    </row>
    <row r="438" spans="2:17" s="30" customFormat="1" ht="12.95" customHeight="1" x14ac:dyDescent="0.2">
      <c r="B438" s="6"/>
      <c r="Q438" s="83"/>
    </row>
    <row r="439" spans="2:17" s="30" customFormat="1" ht="12.95" customHeight="1" x14ac:dyDescent="0.2">
      <c r="B439" s="6"/>
      <c r="Q439" s="83"/>
    </row>
    <row r="440" spans="2:17" s="30" customFormat="1" ht="12.95" customHeight="1" x14ac:dyDescent="0.2">
      <c r="B440" s="6"/>
      <c r="Q440" s="83"/>
    </row>
    <row r="441" spans="2:17" s="30" customFormat="1" ht="12.95" customHeight="1" x14ac:dyDescent="0.2">
      <c r="B441" s="6"/>
      <c r="Q441" s="83"/>
    </row>
    <row r="442" spans="2:17" s="30" customFormat="1" ht="12.95" customHeight="1" x14ac:dyDescent="0.2">
      <c r="B442" s="6"/>
      <c r="Q442" s="83"/>
    </row>
    <row r="443" spans="2:17" s="30" customFormat="1" ht="12.95" customHeight="1" x14ac:dyDescent="0.2">
      <c r="B443" s="6"/>
      <c r="Q443" s="83"/>
    </row>
    <row r="444" spans="2:17" s="30" customFormat="1" ht="12.95" customHeight="1" x14ac:dyDescent="0.2">
      <c r="B444" s="6"/>
      <c r="Q444" s="83"/>
    </row>
    <row r="445" spans="2:17" s="30" customFormat="1" ht="12.95" customHeight="1" x14ac:dyDescent="0.2">
      <c r="B445" s="6"/>
      <c r="Q445" s="83"/>
    </row>
    <row r="446" spans="2:17" s="30" customFormat="1" ht="12.95" customHeight="1" x14ac:dyDescent="0.2">
      <c r="B446" s="6"/>
      <c r="Q446" s="83"/>
    </row>
    <row r="447" spans="2:17" s="30" customFormat="1" ht="12.95" customHeight="1" x14ac:dyDescent="0.2">
      <c r="B447" s="6"/>
      <c r="Q447" s="83"/>
    </row>
    <row r="448" spans="2:17" s="30" customFormat="1" ht="12.95" customHeight="1" x14ac:dyDescent="0.2">
      <c r="B448" s="6"/>
      <c r="Q448" s="83"/>
    </row>
    <row r="449" spans="2:17" s="30" customFormat="1" ht="12.95" customHeight="1" x14ac:dyDescent="0.2">
      <c r="B449" s="6"/>
      <c r="Q449" s="83"/>
    </row>
    <row r="450" spans="2:17" s="30" customFormat="1" ht="12.95" customHeight="1" x14ac:dyDescent="0.2">
      <c r="B450" s="6"/>
      <c r="Q450" s="83"/>
    </row>
    <row r="451" spans="2:17" s="30" customFormat="1" ht="12.95" customHeight="1" x14ac:dyDescent="0.2">
      <c r="B451" s="6"/>
      <c r="Q451" s="83"/>
    </row>
    <row r="452" spans="2:17" s="30" customFormat="1" ht="12.95" customHeight="1" x14ac:dyDescent="0.2">
      <c r="B452" s="6"/>
      <c r="Q452" s="83"/>
    </row>
    <row r="453" spans="2:17" s="30" customFormat="1" ht="12.95" customHeight="1" x14ac:dyDescent="0.2">
      <c r="B453" s="6"/>
      <c r="Q453" s="83"/>
    </row>
    <row r="454" spans="2:17" s="30" customFormat="1" ht="12.95" customHeight="1" x14ac:dyDescent="0.2">
      <c r="B454" s="6"/>
      <c r="Q454" s="83"/>
    </row>
    <row r="455" spans="2:17" s="30" customFormat="1" ht="12.95" customHeight="1" x14ac:dyDescent="0.2">
      <c r="B455" s="6"/>
      <c r="Q455" s="83"/>
    </row>
    <row r="456" spans="2:17" s="30" customFormat="1" ht="12.95" customHeight="1" x14ac:dyDescent="0.2">
      <c r="B456" s="6"/>
      <c r="Q456" s="83"/>
    </row>
    <row r="457" spans="2:17" s="30" customFormat="1" ht="12.95" customHeight="1" x14ac:dyDescent="0.2">
      <c r="B457" s="6"/>
      <c r="Q457" s="83"/>
    </row>
    <row r="458" spans="2:17" s="30" customFormat="1" ht="12.95" customHeight="1" x14ac:dyDescent="0.2">
      <c r="B458" s="6"/>
      <c r="Q458" s="83"/>
    </row>
    <row r="459" spans="2:17" s="30" customFormat="1" ht="12.95" customHeight="1" x14ac:dyDescent="0.2">
      <c r="B459" s="6"/>
      <c r="Q459" s="83"/>
    </row>
    <row r="460" spans="2:17" s="30" customFormat="1" ht="12.95" customHeight="1" x14ac:dyDescent="0.2">
      <c r="B460" s="6"/>
      <c r="Q460" s="83"/>
    </row>
    <row r="461" spans="2:17" s="30" customFormat="1" ht="12.95" customHeight="1" x14ac:dyDescent="0.2">
      <c r="B461" s="6"/>
      <c r="Q461" s="83"/>
    </row>
    <row r="462" spans="2:17" s="30" customFormat="1" ht="12.95" customHeight="1" x14ac:dyDescent="0.2">
      <c r="B462" s="6"/>
      <c r="Q462" s="83"/>
    </row>
    <row r="463" spans="2:17" s="30" customFormat="1" ht="12.95" customHeight="1" x14ac:dyDescent="0.2">
      <c r="B463" s="6"/>
      <c r="Q463" s="83"/>
    </row>
    <row r="464" spans="2:17" s="30" customFormat="1" ht="12.95" customHeight="1" x14ac:dyDescent="0.2">
      <c r="B464" s="6"/>
      <c r="Q464" s="83"/>
    </row>
    <row r="465" spans="2:17" s="30" customFormat="1" ht="12.95" customHeight="1" x14ac:dyDescent="0.2">
      <c r="B465" s="6"/>
      <c r="Q465" s="83"/>
    </row>
    <row r="466" spans="2:17" s="30" customFormat="1" ht="12.95" customHeight="1" x14ac:dyDescent="0.2">
      <c r="B466" s="6"/>
      <c r="Q466" s="83"/>
    </row>
    <row r="467" spans="2:17" s="30" customFormat="1" ht="12.95" customHeight="1" x14ac:dyDescent="0.2">
      <c r="B467" s="6"/>
      <c r="Q467" s="83"/>
    </row>
    <row r="468" spans="2:17" s="30" customFormat="1" ht="12.95" customHeight="1" x14ac:dyDescent="0.2">
      <c r="B468" s="6"/>
      <c r="Q468" s="83"/>
    </row>
    <row r="469" spans="2:17" s="30" customFormat="1" ht="12.95" customHeight="1" x14ac:dyDescent="0.2">
      <c r="B469" s="6"/>
      <c r="Q469" s="83"/>
    </row>
    <row r="470" spans="2:17" s="30" customFormat="1" ht="12.95" customHeight="1" x14ac:dyDescent="0.2">
      <c r="B470" s="6"/>
      <c r="Q470" s="83"/>
    </row>
    <row r="471" spans="2:17" s="30" customFormat="1" ht="12.95" customHeight="1" x14ac:dyDescent="0.2">
      <c r="B471" s="6"/>
      <c r="Q471" s="83"/>
    </row>
    <row r="472" spans="2:17" s="30" customFormat="1" ht="12.95" customHeight="1" x14ac:dyDescent="0.2">
      <c r="B472" s="6"/>
      <c r="Q472" s="83"/>
    </row>
    <row r="473" spans="2:17" s="30" customFormat="1" ht="12.95" customHeight="1" x14ac:dyDescent="0.2">
      <c r="B473" s="6"/>
      <c r="Q473" s="83"/>
    </row>
    <row r="474" spans="2:17" s="30" customFormat="1" ht="12.95" customHeight="1" x14ac:dyDescent="0.2">
      <c r="B474" s="6"/>
      <c r="Q474" s="83"/>
    </row>
    <row r="475" spans="2:17" s="30" customFormat="1" ht="12.95" customHeight="1" x14ac:dyDescent="0.2">
      <c r="B475" s="6"/>
      <c r="Q475" s="83"/>
    </row>
    <row r="476" spans="2:17" s="30" customFormat="1" ht="12.95" customHeight="1" x14ac:dyDescent="0.2">
      <c r="B476" s="6"/>
      <c r="Q476" s="83"/>
    </row>
    <row r="477" spans="2:17" s="30" customFormat="1" ht="12.95" customHeight="1" x14ac:dyDescent="0.2">
      <c r="B477" s="6"/>
      <c r="Q477" s="83"/>
    </row>
    <row r="478" spans="2:17" s="30" customFormat="1" ht="12.95" customHeight="1" x14ac:dyDescent="0.2">
      <c r="B478" s="6"/>
      <c r="Q478" s="83"/>
    </row>
    <row r="479" spans="2:17" s="30" customFormat="1" ht="12.95" customHeight="1" x14ac:dyDescent="0.2">
      <c r="B479" s="6"/>
      <c r="Q479" s="83"/>
    </row>
    <row r="480" spans="2:17" s="30" customFormat="1" ht="12.95" customHeight="1" x14ac:dyDescent="0.2">
      <c r="B480" s="6"/>
      <c r="Q480" s="83"/>
    </row>
    <row r="481" spans="2:17" s="30" customFormat="1" ht="12.95" customHeight="1" x14ac:dyDescent="0.2">
      <c r="B481" s="6"/>
      <c r="Q481" s="83"/>
    </row>
    <row r="482" spans="2:17" s="30" customFormat="1" ht="12.95" customHeight="1" x14ac:dyDescent="0.2">
      <c r="B482" s="6"/>
      <c r="Q482" s="83"/>
    </row>
    <row r="483" spans="2:17" s="30" customFormat="1" ht="12.95" customHeight="1" x14ac:dyDescent="0.2">
      <c r="B483" s="6"/>
      <c r="Q483" s="83"/>
    </row>
    <row r="484" spans="2:17" s="30" customFormat="1" ht="12.95" customHeight="1" x14ac:dyDescent="0.2">
      <c r="B484" s="6"/>
      <c r="Q484" s="83"/>
    </row>
    <row r="485" spans="2:17" s="30" customFormat="1" ht="12.95" customHeight="1" x14ac:dyDescent="0.2">
      <c r="B485" s="6"/>
      <c r="Q485" s="83"/>
    </row>
    <row r="486" spans="2:17" s="30" customFormat="1" ht="12.95" customHeight="1" x14ac:dyDescent="0.2">
      <c r="B486" s="6"/>
      <c r="Q486" s="83"/>
    </row>
    <row r="487" spans="2:17" s="30" customFormat="1" ht="12.95" customHeight="1" x14ac:dyDescent="0.2">
      <c r="B487" s="6"/>
      <c r="Q487" s="83"/>
    </row>
    <row r="488" spans="2:17" s="30" customFormat="1" ht="12.95" customHeight="1" x14ac:dyDescent="0.2">
      <c r="B488" s="6"/>
      <c r="Q488" s="83"/>
    </row>
    <row r="489" spans="2:17" s="30" customFormat="1" ht="12.95" customHeight="1" x14ac:dyDescent="0.2">
      <c r="B489" s="6"/>
      <c r="Q489" s="83"/>
    </row>
    <row r="490" spans="2:17" s="30" customFormat="1" ht="12.95" customHeight="1" x14ac:dyDescent="0.2">
      <c r="B490" s="6"/>
      <c r="Q490" s="83"/>
    </row>
    <row r="491" spans="2:17" s="30" customFormat="1" ht="12.95" customHeight="1" x14ac:dyDescent="0.2">
      <c r="B491" s="6"/>
      <c r="Q491" s="83"/>
    </row>
    <row r="492" spans="2:17" s="30" customFormat="1" ht="12.95" customHeight="1" x14ac:dyDescent="0.2">
      <c r="B492" s="6"/>
      <c r="Q492" s="83"/>
    </row>
    <row r="493" spans="2:17" s="30" customFormat="1" ht="12.95" customHeight="1" x14ac:dyDescent="0.2">
      <c r="B493" s="6"/>
      <c r="Q493" s="83"/>
    </row>
    <row r="494" spans="2:17" s="30" customFormat="1" ht="12.95" customHeight="1" x14ac:dyDescent="0.2">
      <c r="B494" s="6"/>
      <c r="Q494" s="83"/>
    </row>
    <row r="495" spans="2:17" s="30" customFormat="1" ht="12.95" customHeight="1" x14ac:dyDescent="0.2">
      <c r="B495" s="6"/>
      <c r="Q495" s="83"/>
    </row>
    <row r="496" spans="2:17" s="30" customFormat="1" ht="12.95" customHeight="1" x14ac:dyDescent="0.2">
      <c r="B496" s="6"/>
      <c r="Q496" s="83"/>
    </row>
    <row r="497" spans="2:17" s="30" customFormat="1" ht="12.95" customHeight="1" x14ac:dyDescent="0.2">
      <c r="B497" s="6"/>
      <c r="Q497" s="83"/>
    </row>
    <row r="498" spans="2:17" s="30" customFormat="1" ht="12.95" customHeight="1" x14ac:dyDescent="0.2">
      <c r="B498" s="6"/>
      <c r="Q498" s="83"/>
    </row>
    <row r="499" spans="2:17" s="30" customFormat="1" ht="12.95" customHeight="1" x14ac:dyDescent="0.2">
      <c r="B499" s="6"/>
      <c r="Q499" s="83"/>
    </row>
    <row r="500" spans="2:17" s="30" customFormat="1" ht="12.95" customHeight="1" x14ac:dyDescent="0.2">
      <c r="B500" s="6"/>
      <c r="Q500" s="83"/>
    </row>
    <row r="501" spans="2:17" s="30" customFormat="1" ht="12.95" customHeight="1" x14ac:dyDescent="0.2">
      <c r="B501" s="6"/>
      <c r="Q501" s="83"/>
    </row>
    <row r="502" spans="2:17" s="30" customFormat="1" ht="12.95" customHeight="1" x14ac:dyDescent="0.2">
      <c r="B502" s="6"/>
      <c r="Q502" s="83"/>
    </row>
    <row r="503" spans="2:17" s="30" customFormat="1" ht="12.95" customHeight="1" x14ac:dyDescent="0.2">
      <c r="B503" s="6"/>
      <c r="Q503" s="83"/>
    </row>
    <row r="504" spans="2:17" s="30" customFormat="1" ht="12.95" customHeight="1" x14ac:dyDescent="0.2">
      <c r="B504" s="6"/>
      <c r="Q504" s="83"/>
    </row>
    <row r="505" spans="2:17" s="30" customFormat="1" ht="12.95" customHeight="1" x14ac:dyDescent="0.2">
      <c r="B505" s="6"/>
      <c r="Q505" s="83"/>
    </row>
    <row r="506" spans="2:17" s="30" customFormat="1" ht="12.95" customHeight="1" x14ac:dyDescent="0.2">
      <c r="B506" s="6"/>
      <c r="Q506" s="83"/>
    </row>
  </sheetData>
  <sheetProtection selectLockedCells="1" selectUnlockedCells="1"/>
  <sortState xmlns:xlrd2="http://schemas.microsoft.com/office/spreadsheetml/2017/richdata2" ref="A21:AG221">
    <sortCondition ref="C21:C22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opLeftCell="A136" workbookViewId="0">
      <selection activeCell="A138" sqref="A138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5" t="s">
        <v>161</v>
      </c>
      <c r="I1" s="16" t="s">
        <v>162</v>
      </c>
      <c r="J1" s="17" t="s">
        <v>35</v>
      </c>
    </row>
    <row r="2" spans="1:16" x14ac:dyDescent="0.2">
      <c r="I2" s="18" t="s">
        <v>163</v>
      </c>
      <c r="J2" s="19" t="s">
        <v>34</v>
      </c>
    </row>
    <row r="3" spans="1:16" x14ac:dyDescent="0.2">
      <c r="A3" s="20" t="s">
        <v>164</v>
      </c>
      <c r="I3" s="18" t="s">
        <v>165</v>
      </c>
      <c r="J3" s="19" t="s">
        <v>32</v>
      </c>
    </row>
    <row r="4" spans="1:16" x14ac:dyDescent="0.2">
      <c r="I4" s="18" t="s">
        <v>166</v>
      </c>
      <c r="J4" s="19" t="s">
        <v>32</v>
      </c>
    </row>
    <row r="5" spans="1:16" x14ac:dyDescent="0.2">
      <c r="I5" s="21" t="s">
        <v>167</v>
      </c>
      <c r="J5" s="22" t="s">
        <v>33</v>
      </c>
    </row>
    <row r="11" spans="1:16" ht="12.75" customHeight="1" x14ac:dyDescent="0.2">
      <c r="A11" s="4" t="str">
        <f t="shared" ref="A11:A42" si="0">P11</f>
        <v> ORI 113 </v>
      </c>
      <c r="B11" s="2" t="str">
        <f t="shared" ref="B11:B42" si="1">IF(H11=INT(H11),"I","II")</f>
        <v>I</v>
      </c>
      <c r="C11" s="4">
        <f t="shared" ref="C11:C42" si="2">1*G11</f>
        <v>40364.400000000001</v>
      </c>
      <c r="D11" t="str">
        <f t="shared" ref="D11:D42" si="3">VLOOKUP(F11,I$1:J$5,2,FALSE)</f>
        <v>vis</v>
      </c>
      <c r="E11">
        <f>VLOOKUP(C11,Active!C$21:E$966,3,FALSE)</f>
        <v>9766.0014397431951</v>
      </c>
      <c r="F11" s="2" t="s">
        <v>167</v>
      </c>
      <c r="G11" t="str">
        <f t="shared" ref="G11:G42" si="4">MID(I11,3,LEN(I11)-3)</f>
        <v>40364.400</v>
      </c>
      <c r="H11" s="4">
        <f t="shared" ref="H11:H42" si="5">1*K11</f>
        <v>9766</v>
      </c>
      <c r="I11" s="23" t="s">
        <v>168</v>
      </c>
      <c r="J11" s="24" t="s">
        <v>169</v>
      </c>
      <c r="K11" s="23">
        <v>9766</v>
      </c>
      <c r="L11" s="23" t="s">
        <v>170</v>
      </c>
      <c r="M11" s="24" t="s">
        <v>171</v>
      </c>
      <c r="N11" s="24"/>
      <c r="O11" s="25" t="s">
        <v>172</v>
      </c>
      <c r="P11" s="25" t="s">
        <v>173</v>
      </c>
    </row>
    <row r="12" spans="1:16" ht="12.75" customHeight="1" x14ac:dyDescent="0.2">
      <c r="A12" s="4" t="str">
        <f t="shared" si="0"/>
        <v> ORI 114 </v>
      </c>
      <c r="B12" s="2" t="str">
        <f t="shared" si="1"/>
        <v>I</v>
      </c>
      <c r="C12" s="4">
        <f t="shared" si="2"/>
        <v>40390.531999999999</v>
      </c>
      <c r="D12" t="str">
        <f t="shared" si="3"/>
        <v>vis</v>
      </c>
      <c r="E12">
        <f>VLOOKUP(C12,Active!C$21:E$966,3,FALSE)</f>
        <v>9792.9986908420087</v>
      </c>
      <c r="F12" s="2" t="s">
        <v>167</v>
      </c>
      <c r="G12" t="str">
        <f t="shared" si="4"/>
        <v>40390.532</v>
      </c>
      <c r="H12" s="4">
        <f t="shared" si="5"/>
        <v>9793</v>
      </c>
      <c r="I12" s="23" t="s">
        <v>174</v>
      </c>
      <c r="J12" s="24" t="s">
        <v>175</v>
      </c>
      <c r="K12" s="23">
        <v>9793</v>
      </c>
      <c r="L12" s="23" t="s">
        <v>176</v>
      </c>
      <c r="M12" s="24" t="s">
        <v>171</v>
      </c>
      <c r="N12" s="24"/>
      <c r="O12" s="25" t="s">
        <v>172</v>
      </c>
      <c r="P12" s="25" t="s">
        <v>177</v>
      </c>
    </row>
    <row r="13" spans="1:16" ht="12.75" customHeight="1" x14ac:dyDescent="0.2">
      <c r="A13" s="4" t="str">
        <f t="shared" si="0"/>
        <v> ORI 114 </v>
      </c>
      <c r="B13" s="2" t="str">
        <f t="shared" si="1"/>
        <v>I</v>
      </c>
      <c r="C13" s="4">
        <f t="shared" si="2"/>
        <v>40393.436000000002</v>
      </c>
      <c r="D13" t="str">
        <f t="shared" si="3"/>
        <v>vis</v>
      </c>
      <c r="E13">
        <f>VLOOKUP(C13,Active!C$21:E$966,3,FALSE)</f>
        <v>9795.9988445688959</v>
      </c>
      <c r="F13" s="2" t="s">
        <v>167</v>
      </c>
      <c r="G13" t="str">
        <f t="shared" si="4"/>
        <v>40393.436</v>
      </c>
      <c r="H13" s="4">
        <f t="shared" si="5"/>
        <v>9796</v>
      </c>
      <c r="I13" s="23" t="s">
        <v>178</v>
      </c>
      <c r="J13" s="24" t="s">
        <v>179</v>
      </c>
      <c r="K13" s="23">
        <v>9796</v>
      </c>
      <c r="L13" s="23" t="s">
        <v>176</v>
      </c>
      <c r="M13" s="24" t="s">
        <v>171</v>
      </c>
      <c r="N13" s="24"/>
      <c r="O13" s="25" t="s">
        <v>172</v>
      </c>
      <c r="P13" s="25" t="s">
        <v>177</v>
      </c>
    </row>
    <row r="14" spans="1:16" ht="12.75" customHeight="1" x14ac:dyDescent="0.2">
      <c r="A14" s="4" t="str">
        <f t="shared" si="0"/>
        <v> ORI 114 </v>
      </c>
      <c r="B14" s="2" t="str">
        <f t="shared" si="1"/>
        <v>I</v>
      </c>
      <c r="C14" s="4">
        <f t="shared" si="2"/>
        <v>40419.569000000003</v>
      </c>
      <c r="D14" t="str">
        <f t="shared" si="3"/>
        <v>vis</v>
      </c>
      <c r="E14">
        <f>VLOOKUP(C14,Active!C$21:E$966,3,FALSE)</f>
        <v>9822.9971287785029</v>
      </c>
      <c r="F14" s="2" t="s">
        <v>167</v>
      </c>
      <c r="G14" t="str">
        <f t="shared" si="4"/>
        <v>40419.569</v>
      </c>
      <c r="H14" s="4">
        <f t="shared" si="5"/>
        <v>9823</v>
      </c>
      <c r="I14" s="23" t="s">
        <v>180</v>
      </c>
      <c r="J14" s="24" t="s">
        <v>181</v>
      </c>
      <c r="K14" s="23">
        <v>9823</v>
      </c>
      <c r="L14" s="23" t="s">
        <v>182</v>
      </c>
      <c r="M14" s="24" t="s">
        <v>171</v>
      </c>
      <c r="N14" s="24"/>
      <c r="O14" s="25" t="s">
        <v>172</v>
      </c>
      <c r="P14" s="25" t="s">
        <v>177</v>
      </c>
    </row>
    <row r="15" spans="1:16" ht="12.75" customHeight="1" x14ac:dyDescent="0.2">
      <c r="A15" s="4" t="str">
        <f t="shared" si="0"/>
        <v> ORI 114 </v>
      </c>
      <c r="B15" s="2" t="str">
        <f t="shared" si="1"/>
        <v>I</v>
      </c>
      <c r="C15" s="4">
        <f t="shared" si="2"/>
        <v>40423.440000000002</v>
      </c>
      <c r="D15" t="str">
        <f t="shared" si="3"/>
        <v>vis</v>
      </c>
      <c r="E15">
        <f>VLOOKUP(C15,Active!C$21:E$966,3,FALSE)</f>
        <v>9826.9963006368944</v>
      </c>
      <c r="F15" s="2" t="s">
        <v>167</v>
      </c>
      <c r="G15" t="str">
        <f t="shared" si="4"/>
        <v>40423.440</v>
      </c>
      <c r="H15" s="4">
        <f t="shared" si="5"/>
        <v>9827</v>
      </c>
      <c r="I15" s="23" t="s">
        <v>183</v>
      </c>
      <c r="J15" s="24" t="s">
        <v>184</v>
      </c>
      <c r="K15" s="23">
        <v>9827</v>
      </c>
      <c r="L15" s="23" t="s">
        <v>185</v>
      </c>
      <c r="M15" s="24" t="s">
        <v>171</v>
      </c>
      <c r="N15" s="24"/>
      <c r="O15" s="25" t="s">
        <v>172</v>
      </c>
      <c r="P15" s="25" t="s">
        <v>177</v>
      </c>
    </row>
    <row r="16" spans="1:16" ht="12.75" customHeight="1" x14ac:dyDescent="0.2">
      <c r="A16" s="4" t="str">
        <f t="shared" si="0"/>
        <v> ORI 115 </v>
      </c>
      <c r="B16" s="2" t="str">
        <f t="shared" si="1"/>
        <v>I</v>
      </c>
      <c r="C16" s="4">
        <f t="shared" si="2"/>
        <v>40453.442000000003</v>
      </c>
      <c r="D16" t="str">
        <f t="shared" si="3"/>
        <v>vis</v>
      </c>
      <c r="E16">
        <f>VLOOKUP(C16,Active!C$21:E$966,3,FALSE)</f>
        <v>9857.9916904833171</v>
      </c>
      <c r="F16" s="2" t="s">
        <v>167</v>
      </c>
      <c r="G16" t="str">
        <f t="shared" si="4"/>
        <v>40453.442</v>
      </c>
      <c r="H16" s="4">
        <f t="shared" si="5"/>
        <v>9858</v>
      </c>
      <c r="I16" s="23" t="s">
        <v>186</v>
      </c>
      <c r="J16" s="24" t="s">
        <v>187</v>
      </c>
      <c r="K16" s="23">
        <v>9858</v>
      </c>
      <c r="L16" s="23" t="s">
        <v>188</v>
      </c>
      <c r="M16" s="24" t="s">
        <v>171</v>
      </c>
      <c r="N16" s="24"/>
      <c r="O16" s="25" t="s">
        <v>172</v>
      </c>
      <c r="P16" s="25" t="s">
        <v>189</v>
      </c>
    </row>
    <row r="17" spans="1:16" ht="12.75" customHeight="1" x14ac:dyDescent="0.2">
      <c r="A17" s="4" t="str">
        <f t="shared" si="0"/>
        <v> ORI 118 </v>
      </c>
      <c r="B17" s="2" t="str">
        <f t="shared" si="1"/>
        <v>I</v>
      </c>
      <c r="C17" s="4">
        <f t="shared" si="2"/>
        <v>40658.654000000002</v>
      </c>
      <c r="D17" t="str">
        <f t="shared" si="3"/>
        <v>vis</v>
      </c>
      <c r="E17">
        <f>VLOOKUP(C17,Active!C$21:E$966,3,FALSE)</f>
        <v>10069.998421406719</v>
      </c>
      <c r="F17" s="2" t="s">
        <v>167</v>
      </c>
      <c r="G17" t="str">
        <f t="shared" si="4"/>
        <v>40658.654</v>
      </c>
      <c r="H17" s="4">
        <f t="shared" si="5"/>
        <v>10070</v>
      </c>
      <c r="I17" s="23" t="s">
        <v>190</v>
      </c>
      <c r="J17" s="24" t="s">
        <v>191</v>
      </c>
      <c r="K17" s="23">
        <v>10070</v>
      </c>
      <c r="L17" s="23" t="s">
        <v>192</v>
      </c>
      <c r="M17" s="24" t="s">
        <v>171</v>
      </c>
      <c r="N17" s="24"/>
      <c r="O17" s="25" t="s">
        <v>172</v>
      </c>
      <c r="P17" s="25" t="s">
        <v>193</v>
      </c>
    </row>
    <row r="18" spans="1:16" ht="12.75" customHeight="1" x14ac:dyDescent="0.2">
      <c r="A18" s="4" t="str">
        <f t="shared" si="0"/>
        <v> ORI 121 </v>
      </c>
      <c r="B18" s="2" t="str">
        <f t="shared" si="1"/>
        <v>I</v>
      </c>
      <c r="C18" s="4">
        <f t="shared" si="2"/>
        <v>40850.307999999997</v>
      </c>
      <c r="D18" t="str">
        <f t="shared" si="3"/>
        <v>vis</v>
      </c>
      <c r="E18">
        <f>VLOOKUP(C18,Active!C$21:E$966,3,FALSE)</f>
        <v>10267.998236273261</v>
      </c>
      <c r="F18" s="2" t="s">
        <v>167</v>
      </c>
      <c r="G18" t="str">
        <f t="shared" si="4"/>
        <v>40850.308</v>
      </c>
      <c r="H18" s="4">
        <f t="shared" si="5"/>
        <v>10268</v>
      </c>
      <c r="I18" s="23" t="s">
        <v>194</v>
      </c>
      <c r="J18" s="24" t="s">
        <v>195</v>
      </c>
      <c r="K18" s="23">
        <v>10268</v>
      </c>
      <c r="L18" s="23" t="s">
        <v>192</v>
      </c>
      <c r="M18" s="24" t="s">
        <v>171</v>
      </c>
      <c r="N18" s="24"/>
      <c r="O18" s="25" t="s">
        <v>172</v>
      </c>
      <c r="P18" s="25" t="s">
        <v>196</v>
      </c>
    </row>
    <row r="19" spans="1:16" ht="12.75" customHeight="1" x14ac:dyDescent="0.2">
      <c r="A19" s="4" t="str">
        <f t="shared" si="0"/>
        <v> BRNO 14 </v>
      </c>
      <c r="B19" s="2" t="str">
        <f t="shared" si="1"/>
        <v>I</v>
      </c>
      <c r="C19" s="4">
        <f t="shared" si="2"/>
        <v>41087.462</v>
      </c>
      <c r="D19" t="str">
        <f t="shared" si="3"/>
        <v>vis</v>
      </c>
      <c r="E19">
        <f>VLOOKUP(C19,Active!C$21:E$966,3,FALSE)</f>
        <v>10513.004591970828</v>
      </c>
      <c r="F19" s="2" t="s">
        <v>167</v>
      </c>
      <c r="G19" t="str">
        <f t="shared" si="4"/>
        <v>41087.462</v>
      </c>
      <c r="H19" s="4">
        <f t="shared" si="5"/>
        <v>10513</v>
      </c>
      <c r="I19" s="23" t="s">
        <v>197</v>
      </c>
      <c r="J19" s="24" t="s">
        <v>198</v>
      </c>
      <c r="K19" s="23">
        <v>10513</v>
      </c>
      <c r="L19" s="23" t="s">
        <v>199</v>
      </c>
      <c r="M19" s="24" t="s">
        <v>171</v>
      </c>
      <c r="N19" s="24"/>
      <c r="O19" s="25" t="s">
        <v>200</v>
      </c>
      <c r="P19" s="25" t="s">
        <v>201</v>
      </c>
    </row>
    <row r="20" spans="1:16" ht="12.75" customHeight="1" x14ac:dyDescent="0.2">
      <c r="A20" s="4" t="str">
        <f t="shared" si="0"/>
        <v> BRNO 14 </v>
      </c>
      <c r="B20" s="2" t="str">
        <f t="shared" si="1"/>
        <v>I</v>
      </c>
      <c r="C20" s="4">
        <f t="shared" si="2"/>
        <v>41116.493000000002</v>
      </c>
      <c r="D20" t="str">
        <f t="shared" si="3"/>
        <v>vis</v>
      </c>
      <c r="E20">
        <f>VLOOKUP(C20,Active!C$21:E$966,3,FALSE)</f>
        <v>10542.996831242595</v>
      </c>
      <c r="F20" s="2" t="s">
        <v>167</v>
      </c>
      <c r="G20" t="str">
        <f t="shared" si="4"/>
        <v>41116.493</v>
      </c>
      <c r="H20" s="4">
        <f t="shared" si="5"/>
        <v>10543</v>
      </c>
      <c r="I20" s="23" t="s">
        <v>202</v>
      </c>
      <c r="J20" s="24" t="s">
        <v>203</v>
      </c>
      <c r="K20" s="23">
        <v>10543</v>
      </c>
      <c r="L20" s="23" t="s">
        <v>182</v>
      </c>
      <c r="M20" s="24" t="s">
        <v>171</v>
      </c>
      <c r="N20" s="24"/>
      <c r="O20" s="25" t="s">
        <v>200</v>
      </c>
      <c r="P20" s="25" t="s">
        <v>201</v>
      </c>
    </row>
    <row r="21" spans="1:16" ht="12.75" customHeight="1" x14ac:dyDescent="0.2">
      <c r="A21" s="4" t="str">
        <f t="shared" si="0"/>
        <v> BRNO 14 </v>
      </c>
      <c r="B21" s="2" t="str">
        <f t="shared" si="1"/>
        <v>I</v>
      </c>
      <c r="C21" s="4">
        <f t="shared" si="2"/>
        <v>41117.466</v>
      </c>
      <c r="D21" t="str">
        <f t="shared" si="3"/>
        <v>vis</v>
      </c>
      <c r="E21">
        <f>VLOOKUP(C21,Active!C$21:E$966,3,FALSE)</f>
        <v>10544.002048038825</v>
      </c>
      <c r="F21" s="2" t="s">
        <v>167</v>
      </c>
      <c r="G21" t="str">
        <f t="shared" si="4"/>
        <v>41117.466</v>
      </c>
      <c r="H21" s="4">
        <f t="shared" si="5"/>
        <v>10544</v>
      </c>
      <c r="I21" s="23" t="s">
        <v>204</v>
      </c>
      <c r="J21" s="24" t="s">
        <v>205</v>
      </c>
      <c r="K21" s="23">
        <v>10544</v>
      </c>
      <c r="L21" s="23" t="s">
        <v>206</v>
      </c>
      <c r="M21" s="24" t="s">
        <v>171</v>
      </c>
      <c r="N21" s="24"/>
      <c r="O21" s="25" t="s">
        <v>200</v>
      </c>
      <c r="P21" s="25" t="s">
        <v>201</v>
      </c>
    </row>
    <row r="22" spans="1:16" ht="12.75" customHeight="1" x14ac:dyDescent="0.2">
      <c r="A22" s="4" t="str">
        <f t="shared" si="0"/>
        <v> BRNO 14 </v>
      </c>
      <c r="B22" s="2" t="str">
        <f t="shared" si="1"/>
        <v>I</v>
      </c>
      <c r="C22" s="4">
        <f t="shared" si="2"/>
        <v>41117.468000000001</v>
      </c>
      <c r="D22" t="str">
        <f t="shared" si="3"/>
        <v>vis</v>
      </c>
      <c r="E22">
        <f>VLOOKUP(C22,Active!C$21:E$966,3,FALSE)</f>
        <v>10544.0041142604</v>
      </c>
      <c r="F22" s="2" t="s">
        <v>167</v>
      </c>
      <c r="G22" t="str">
        <f t="shared" si="4"/>
        <v>41117.468</v>
      </c>
      <c r="H22" s="4">
        <f t="shared" si="5"/>
        <v>10544</v>
      </c>
      <c r="I22" s="23" t="s">
        <v>207</v>
      </c>
      <c r="J22" s="24" t="s">
        <v>208</v>
      </c>
      <c r="K22" s="23">
        <v>10544</v>
      </c>
      <c r="L22" s="23" t="s">
        <v>199</v>
      </c>
      <c r="M22" s="24" t="s">
        <v>171</v>
      </c>
      <c r="N22" s="24"/>
      <c r="O22" s="25" t="s">
        <v>209</v>
      </c>
      <c r="P22" s="25" t="s">
        <v>201</v>
      </c>
    </row>
    <row r="23" spans="1:16" ht="12.75" customHeight="1" x14ac:dyDescent="0.2">
      <c r="A23" s="4" t="str">
        <f t="shared" si="0"/>
        <v> ORI 127 </v>
      </c>
      <c r="B23" s="2" t="str">
        <f t="shared" si="1"/>
        <v>I</v>
      </c>
      <c r="C23" s="4">
        <f t="shared" si="2"/>
        <v>41177.466999999997</v>
      </c>
      <c r="D23" t="str">
        <f t="shared" si="3"/>
        <v>vis</v>
      </c>
      <c r="E23">
        <f>VLOOKUP(C23,Active!C$21:E$966,3,FALSE)</f>
        <v>10605.989728399303</v>
      </c>
      <c r="F23" s="2" t="s">
        <v>167</v>
      </c>
      <c r="G23" t="str">
        <f t="shared" si="4"/>
        <v>41177.467</v>
      </c>
      <c r="H23" s="4">
        <f t="shared" si="5"/>
        <v>10606</v>
      </c>
      <c r="I23" s="23" t="s">
        <v>210</v>
      </c>
      <c r="J23" s="24" t="s">
        <v>211</v>
      </c>
      <c r="K23" s="23">
        <v>10606</v>
      </c>
      <c r="L23" s="23" t="s">
        <v>212</v>
      </c>
      <c r="M23" s="24" t="s">
        <v>171</v>
      </c>
      <c r="N23" s="24"/>
      <c r="O23" s="25" t="s">
        <v>213</v>
      </c>
      <c r="P23" s="25" t="s">
        <v>214</v>
      </c>
    </row>
    <row r="24" spans="1:16" ht="12.75" customHeight="1" x14ac:dyDescent="0.2">
      <c r="A24" s="4" t="str">
        <f t="shared" si="0"/>
        <v> ORI 129 </v>
      </c>
      <c r="B24" s="2" t="str">
        <f t="shared" si="1"/>
        <v>I</v>
      </c>
      <c r="C24" s="4">
        <f t="shared" si="2"/>
        <v>41211.351999999999</v>
      </c>
      <c r="D24" t="str">
        <f t="shared" si="3"/>
        <v>vis</v>
      </c>
      <c r="E24">
        <f>VLOOKUP(C24,Active!C$21:E$966,3,FALSE)</f>
        <v>10640.99668743357</v>
      </c>
      <c r="F24" s="2" t="s">
        <v>167</v>
      </c>
      <c r="G24" t="str">
        <f t="shared" si="4"/>
        <v>41211.352</v>
      </c>
      <c r="H24" s="4">
        <f t="shared" si="5"/>
        <v>10641</v>
      </c>
      <c r="I24" s="23" t="s">
        <v>215</v>
      </c>
      <c r="J24" s="24" t="s">
        <v>216</v>
      </c>
      <c r="K24" s="23">
        <v>10641</v>
      </c>
      <c r="L24" s="23" t="s">
        <v>182</v>
      </c>
      <c r="M24" s="24" t="s">
        <v>171</v>
      </c>
      <c r="N24" s="24"/>
      <c r="O24" s="25" t="s">
        <v>213</v>
      </c>
      <c r="P24" s="25" t="s">
        <v>217</v>
      </c>
    </row>
    <row r="25" spans="1:16" ht="12.75" customHeight="1" x14ac:dyDescent="0.2">
      <c r="A25" s="4" t="str">
        <f t="shared" si="0"/>
        <v> BBS 16 </v>
      </c>
      <c r="B25" s="2" t="str">
        <f t="shared" si="1"/>
        <v>I</v>
      </c>
      <c r="C25" s="4">
        <f t="shared" si="2"/>
        <v>42234.468000000001</v>
      </c>
      <c r="D25" t="str">
        <f t="shared" si="3"/>
        <v>vis</v>
      </c>
      <c r="E25">
        <f>VLOOKUP(C25,Active!C$21:E$966,3,FALSE)</f>
        <v>11697.9888638922</v>
      </c>
      <c r="F25" s="2" t="s">
        <v>167</v>
      </c>
      <c r="G25" t="str">
        <f t="shared" si="4"/>
        <v>42234.468</v>
      </c>
      <c r="H25" s="4">
        <f t="shared" si="5"/>
        <v>11698</v>
      </c>
      <c r="I25" s="23" t="s">
        <v>218</v>
      </c>
      <c r="J25" s="24" t="s">
        <v>219</v>
      </c>
      <c r="K25" s="23">
        <v>11698</v>
      </c>
      <c r="L25" s="23" t="s">
        <v>220</v>
      </c>
      <c r="M25" s="24" t="s">
        <v>171</v>
      </c>
      <c r="N25" s="24"/>
      <c r="O25" s="25" t="s">
        <v>213</v>
      </c>
      <c r="P25" s="25" t="s">
        <v>221</v>
      </c>
    </row>
    <row r="26" spans="1:16" ht="12.75" customHeight="1" x14ac:dyDescent="0.2">
      <c r="A26" s="4" t="str">
        <f t="shared" si="0"/>
        <v> BBS 17 </v>
      </c>
      <c r="B26" s="2" t="str">
        <f t="shared" si="1"/>
        <v>I</v>
      </c>
      <c r="C26" s="4">
        <f t="shared" si="2"/>
        <v>42266.423000000003</v>
      </c>
      <c r="D26" t="str">
        <f t="shared" si="3"/>
        <v>vis</v>
      </c>
      <c r="E26">
        <f>VLOOKUP(C26,Active!C$21:E$966,3,FALSE)</f>
        <v>11731.0019191066</v>
      </c>
      <c r="F26" s="2" t="s">
        <v>167</v>
      </c>
      <c r="G26" t="str">
        <f t="shared" si="4"/>
        <v>42266.423</v>
      </c>
      <c r="H26" s="4">
        <f t="shared" si="5"/>
        <v>11731</v>
      </c>
      <c r="I26" s="23" t="s">
        <v>222</v>
      </c>
      <c r="J26" s="24" t="s">
        <v>223</v>
      </c>
      <c r="K26" s="23">
        <v>11731</v>
      </c>
      <c r="L26" s="23" t="s">
        <v>206</v>
      </c>
      <c r="M26" s="24" t="s">
        <v>171</v>
      </c>
      <c r="N26" s="24"/>
      <c r="O26" s="25" t="s">
        <v>213</v>
      </c>
      <c r="P26" s="25" t="s">
        <v>224</v>
      </c>
    </row>
    <row r="27" spans="1:16" ht="12.75" customHeight="1" x14ac:dyDescent="0.2">
      <c r="A27" s="4" t="str">
        <f t="shared" si="0"/>
        <v> BBS 17 </v>
      </c>
      <c r="B27" s="2" t="str">
        <f t="shared" si="1"/>
        <v>I</v>
      </c>
      <c r="C27" s="4">
        <f t="shared" si="2"/>
        <v>42296.421999999999</v>
      </c>
      <c r="D27" t="str">
        <f t="shared" si="3"/>
        <v>vis</v>
      </c>
      <c r="E27">
        <f>VLOOKUP(C27,Active!C$21:E$966,3,FALSE)</f>
        <v>11761.994209620656</v>
      </c>
      <c r="F27" s="2" t="s">
        <v>167</v>
      </c>
      <c r="G27" t="str">
        <f t="shared" si="4"/>
        <v>42296.422</v>
      </c>
      <c r="H27" s="4">
        <f t="shared" si="5"/>
        <v>11762</v>
      </c>
      <c r="I27" s="23" t="s">
        <v>225</v>
      </c>
      <c r="J27" s="24" t="s">
        <v>226</v>
      </c>
      <c r="K27" s="23">
        <v>11762</v>
      </c>
      <c r="L27" s="23" t="s">
        <v>227</v>
      </c>
      <c r="M27" s="24" t="s">
        <v>171</v>
      </c>
      <c r="N27" s="24"/>
      <c r="O27" s="25" t="s">
        <v>213</v>
      </c>
      <c r="P27" s="25" t="s">
        <v>224</v>
      </c>
    </row>
    <row r="28" spans="1:16" ht="12.75" customHeight="1" x14ac:dyDescent="0.2">
      <c r="A28" s="4" t="str">
        <f t="shared" si="0"/>
        <v> BBS 17 </v>
      </c>
      <c r="B28" s="2" t="str">
        <f t="shared" si="1"/>
        <v>I</v>
      </c>
      <c r="C28" s="4">
        <f t="shared" si="2"/>
        <v>42299.332000000002</v>
      </c>
      <c r="D28" t="str">
        <f t="shared" si="3"/>
        <v>vis</v>
      </c>
      <c r="E28">
        <f>VLOOKUP(C28,Active!C$21:E$966,3,FALSE)</f>
        <v>11765.00056201227</v>
      </c>
      <c r="F28" s="2" t="s">
        <v>167</v>
      </c>
      <c r="G28" t="str">
        <f t="shared" si="4"/>
        <v>42299.332</v>
      </c>
      <c r="H28" s="4">
        <f t="shared" si="5"/>
        <v>11765</v>
      </c>
      <c r="I28" s="23" t="s">
        <v>228</v>
      </c>
      <c r="J28" s="24" t="s">
        <v>229</v>
      </c>
      <c r="K28" s="23">
        <v>11765</v>
      </c>
      <c r="L28" s="23" t="s">
        <v>170</v>
      </c>
      <c r="M28" s="24" t="s">
        <v>171</v>
      </c>
      <c r="N28" s="24"/>
      <c r="O28" s="25" t="s">
        <v>213</v>
      </c>
      <c r="P28" s="25" t="s">
        <v>224</v>
      </c>
    </row>
    <row r="29" spans="1:16" ht="12.75" customHeight="1" x14ac:dyDescent="0.2">
      <c r="A29" s="4" t="str">
        <f t="shared" si="0"/>
        <v> BBS 22 </v>
      </c>
      <c r="B29" s="2" t="str">
        <f t="shared" si="1"/>
        <v>I</v>
      </c>
      <c r="C29" s="4">
        <f t="shared" si="2"/>
        <v>42535.508999999998</v>
      </c>
      <c r="D29" t="str">
        <f t="shared" si="3"/>
        <v>vis</v>
      </c>
      <c r="E29">
        <f>VLOOKUP(C29,Active!C$21:E$966,3,FALSE)</f>
        <v>12008.997568470448</v>
      </c>
      <c r="F29" s="2" t="s">
        <v>167</v>
      </c>
      <c r="G29" t="str">
        <f t="shared" si="4"/>
        <v>42535.509</v>
      </c>
      <c r="H29" s="4">
        <f t="shared" si="5"/>
        <v>12009</v>
      </c>
      <c r="I29" s="23" t="s">
        <v>230</v>
      </c>
      <c r="J29" s="24" t="s">
        <v>231</v>
      </c>
      <c r="K29" s="23">
        <v>12009</v>
      </c>
      <c r="L29" s="23" t="s">
        <v>192</v>
      </c>
      <c r="M29" s="24" t="s">
        <v>171</v>
      </c>
      <c r="N29" s="24"/>
      <c r="O29" s="25" t="s">
        <v>172</v>
      </c>
      <c r="P29" s="25" t="s">
        <v>232</v>
      </c>
    </row>
    <row r="30" spans="1:16" ht="12.75" customHeight="1" x14ac:dyDescent="0.2">
      <c r="A30" s="4" t="str">
        <f t="shared" si="0"/>
        <v> BBS 23 </v>
      </c>
      <c r="B30" s="2" t="str">
        <f t="shared" si="1"/>
        <v>I</v>
      </c>
      <c r="C30" s="4">
        <f t="shared" si="2"/>
        <v>42596.502</v>
      </c>
      <c r="D30" t="str">
        <f t="shared" si="3"/>
        <v>vis</v>
      </c>
      <c r="E30">
        <f>VLOOKUP(C30,Active!C$21:E$966,3,FALSE)</f>
        <v>12072.010094732126</v>
      </c>
      <c r="F30" s="2" t="s">
        <v>167</v>
      </c>
      <c r="G30" t="str">
        <f t="shared" si="4"/>
        <v>42596.502</v>
      </c>
      <c r="H30" s="4">
        <f t="shared" si="5"/>
        <v>12072</v>
      </c>
      <c r="I30" s="23" t="s">
        <v>233</v>
      </c>
      <c r="J30" s="24" t="s">
        <v>234</v>
      </c>
      <c r="K30" s="23">
        <v>12072</v>
      </c>
      <c r="L30" s="23" t="s">
        <v>235</v>
      </c>
      <c r="M30" s="24" t="s">
        <v>171</v>
      </c>
      <c r="N30" s="24"/>
      <c r="O30" s="25" t="s">
        <v>172</v>
      </c>
      <c r="P30" s="25" t="s">
        <v>236</v>
      </c>
    </row>
    <row r="31" spans="1:16" ht="12.75" customHeight="1" x14ac:dyDescent="0.2">
      <c r="A31" s="4" t="str">
        <f t="shared" si="0"/>
        <v> BBS 23 </v>
      </c>
      <c r="B31" s="2" t="str">
        <f t="shared" si="1"/>
        <v>I</v>
      </c>
      <c r="C31" s="4">
        <f t="shared" si="2"/>
        <v>42597.453999999998</v>
      </c>
      <c r="D31" t="str">
        <f t="shared" si="3"/>
        <v>vis</v>
      </c>
      <c r="E31">
        <f>VLOOKUP(C31,Active!C$21:E$966,3,FALSE)</f>
        <v>12072.99361620182</v>
      </c>
      <c r="F31" s="2" t="s">
        <v>167</v>
      </c>
      <c r="G31" t="str">
        <f t="shared" si="4"/>
        <v>42597.454</v>
      </c>
      <c r="H31" s="4">
        <f t="shared" si="5"/>
        <v>12073</v>
      </c>
      <c r="I31" s="23" t="s">
        <v>237</v>
      </c>
      <c r="J31" s="24" t="s">
        <v>238</v>
      </c>
      <c r="K31" s="23">
        <v>12073</v>
      </c>
      <c r="L31" s="23" t="s">
        <v>227</v>
      </c>
      <c r="M31" s="24" t="s">
        <v>171</v>
      </c>
      <c r="N31" s="24"/>
      <c r="O31" s="25" t="s">
        <v>213</v>
      </c>
      <c r="P31" s="25" t="s">
        <v>236</v>
      </c>
    </row>
    <row r="32" spans="1:16" ht="12.75" customHeight="1" x14ac:dyDescent="0.2">
      <c r="A32" s="4" t="str">
        <f t="shared" si="0"/>
        <v> BBS 23 </v>
      </c>
      <c r="B32" s="2" t="str">
        <f t="shared" si="1"/>
        <v>I</v>
      </c>
      <c r="C32" s="4">
        <f t="shared" si="2"/>
        <v>42597.474999999999</v>
      </c>
      <c r="D32" t="str">
        <f t="shared" si="3"/>
        <v>vis</v>
      </c>
      <c r="E32">
        <f>VLOOKUP(C32,Active!C$21:E$966,3,FALSE)</f>
        <v>12073.015311528357</v>
      </c>
      <c r="F32" s="2" t="s">
        <v>167</v>
      </c>
      <c r="G32" t="str">
        <f t="shared" si="4"/>
        <v>42597.475</v>
      </c>
      <c r="H32" s="4">
        <f t="shared" si="5"/>
        <v>12073</v>
      </c>
      <c r="I32" s="23" t="s">
        <v>239</v>
      </c>
      <c r="J32" s="24" t="s">
        <v>240</v>
      </c>
      <c r="K32" s="23">
        <v>12073</v>
      </c>
      <c r="L32" s="23" t="s">
        <v>241</v>
      </c>
      <c r="M32" s="24" t="s">
        <v>171</v>
      </c>
      <c r="N32" s="24"/>
      <c r="O32" s="25" t="s">
        <v>172</v>
      </c>
      <c r="P32" s="25" t="s">
        <v>236</v>
      </c>
    </row>
    <row r="33" spans="1:16" ht="12.75" customHeight="1" x14ac:dyDescent="0.2">
      <c r="A33" s="4" t="str">
        <f t="shared" si="0"/>
        <v> BRNO 20 </v>
      </c>
      <c r="B33" s="2" t="str">
        <f t="shared" si="1"/>
        <v>I</v>
      </c>
      <c r="C33" s="4">
        <f t="shared" si="2"/>
        <v>42629.394999999997</v>
      </c>
      <c r="D33" t="str">
        <f t="shared" si="3"/>
        <v>vis</v>
      </c>
      <c r="E33">
        <f>VLOOKUP(C33,Active!C$21:E$966,3,FALSE)</f>
        <v>12105.992207865193</v>
      </c>
      <c r="F33" s="2" t="s">
        <v>167</v>
      </c>
      <c r="G33" t="str">
        <f t="shared" si="4"/>
        <v>42629.395</v>
      </c>
      <c r="H33" s="4">
        <f t="shared" si="5"/>
        <v>12106</v>
      </c>
      <c r="I33" s="23" t="s">
        <v>242</v>
      </c>
      <c r="J33" s="24" t="s">
        <v>243</v>
      </c>
      <c r="K33" s="23">
        <v>12106</v>
      </c>
      <c r="L33" s="23" t="s">
        <v>188</v>
      </c>
      <c r="M33" s="24" t="s">
        <v>171</v>
      </c>
      <c r="N33" s="24"/>
      <c r="O33" s="25" t="s">
        <v>244</v>
      </c>
      <c r="P33" s="25" t="s">
        <v>245</v>
      </c>
    </row>
    <row r="34" spans="1:16" ht="12.75" customHeight="1" x14ac:dyDescent="0.2">
      <c r="A34" s="4" t="str">
        <f t="shared" si="0"/>
        <v> BRNO 20 </v>
      </c>
      <c r="B34" s="2" t="str">
        <f t="shared" si="1"/>
        <v>I</v>
      </c>
      <c r="C34" s="4">
        <f t="shared" si="2"/>
        <v>42629.398999999998</v>
      </c>
      <c r="D34" t="str">
        <f t="shared" si="3"/>
        <v>vis</v>
      </c>
      <c r="E34">
        <f>VLOOKUP(C34,Active!C$21:E$966,3,FALSE)</f>
        <v>12105.996340308344</v>
      </c>
      <c r="F34" s="2" t="s">
        <v>167</v>
      </c>
      <c r="G34" t="str">
        <f t="shared" si="4"/>
        <v>42629.399</v>
      </c>
      <c r="H34" s="4">
        <f t="shared" si="5"/>
        <v>12106</v>
      </c>
      <c r="I34" s="23" t="s">
        <v>246</v>
      </c>
      <c r="J34" s="24" t="s">
        <v>247</v>
      </c>
      <c r="K34" s="23">
        <v>12106</v>
      </c>
      <c r="L34" s="23" t="s">
        <v>185</v>
      </c>
      <c r="M34" s="24" t="s">
        <v>171</v>
      </c>
      <c r="N34" s="24"/>
      <c r="O34" s="25" t="s">
        <v>248</v>
      </c>
      <c r="P34" s="25" t="s">
        <v>245</v>
      </c>
    </row>
    <row r="35" spans="1:16" ht="12.75" customHeight="1" x14ac:dyDescent="0.2">
      <c r="A35" s="4" t="str">
        <f t="shared" si="0"/>
        <v> BBS 22 </v>
      </c>
      <c r="B35" s="2" t="str">
        <f t="shared" si="1"/>
        <v>I</v>
      </c>
      <c r="C35" s="4">
        <f t="shared" si="2"/>
        <v>42629.4</v>
      </c>
      <c r="D35" t="str">
        <f t="shared" si="3"/>
        <v>vis</v>
      </c>
      <c r="E35">
        <f>VLOOKUP(C35,Active!C$21:E$966,3,FALSE)</f>
        <v>12105.997373419135</v>
      </c>
      <c r="F35" s="2" t="s">
        <v>167</v>
      </c>
      <c r="G35" t="str">
        <f t="shared" si="4"/>
        <v>42629.400</v>
      </c>
      <c r="H35" s="4">
        <f t="shared" si="5"/>
        <v>12106</v>
      </c>
      <c r="I35" s="23" t="s">
        <v>249</v>
      </c>
      <c r="J35" s="24" t="s">
        <v>250</v>
      </c>
      <c r="K35" s="23">
        <v>12106</v>
      </c>
      <c r="L35" s="23" t="s">
        <v>182</v>
      </c>
      <c r="M35" s="24" t="s">
        <v>171</v>
      </c>
      <c r="N35" s="24"/>
      <c r="O35" s="25" t="s">
        <v>251</v>
      </c>
      <c r="P35" s="25" t="s">
        <v>232</v>
      </c>
    </row>
    <row r="36" spans="1:16" ht="12.75" customHeight="1" x14ac:dyDescent="0.2">
      <c r="A36" s="4" t="str">
        <f t="shared" si="0"/>
        <v> BRNO 20 </v>
      </c>
      <c r="B36" s="2" t="str">
        <f t="shared" si="1"/>
        <v>I</v>
      </c>
      <c r="C36" s="4">
        <f t="shared" si="2"/>
        <v>42629.402999999998</v>
      </c>
      <c r="D36" t="str">
        <f t="shared" si="3"/>
        <v>vis</v>
      </c>
      <c r="E36">
        <f>VLOOKUP(C36,Active!C$21:E$966,3,FALSE)</f>
        <v>12106.000472751495</v>
      </c>
      <c r="F36" s="2" t="s">
        <v>167</v>
      </c>
      <c r="G36" t="str">
        <f t="shared" si="4"/>
        <v>42629.403</v>
      </c>
      <c r="H36" s="4">
        <f t="shared" si="5"/>
        <v>12106</v>
      </c>
      <c r="I36" s="23" t="s">
        <v>252</v>
      </c>
      <c r="J36" s="24" t="s">
        <v>253</v>
      </c>
      <c r="K36" s="23">
        <v>12106</v>
      </c>
      <c r="L36" s="23" t="s">
        <v>254</v>
      </c>
      <c r="M36" s="24" t="s">
        <v>171</v>
      </c>
      <c r="N36" s="24"/>
      <c r="O36" s="25" t="s">
        <v>255</v>
      </c>
      <c r="P36" s="25" t="s">
        <v>245</v>
      </c>
    </row>
    <row r="37" spans="1:16" ht="12.75" customHeight="1" x14ac:dyDescent="0.2">
      <c r="A37" s="4" t="str">
        <f t="shared" si="0"/>
        <v> BBS 24 </v>
      </c>
      <c r="B37" s="2" t="str">
        <f t="shared" si="1"/>
        <v>I</v>
      </c>
      <c r="C37" s="4">
        <f t="shared" si="2"/>
        <v>42692.313000000002</v>
      </c>
      <c r="D37" t="str">
        <f t="shared" si="3"/>
        <v>vis</v>
      </c>
      <c r="E37">
        <f>VLOOKUP(C37,Active!C$21:E$966,3,FALSE)</f>
        <v>12170.993472392802</v>
      </c>
      <c r="F37" s="2" t="s">
        <v>167</v>
      </c>
      <c r="G37" t="str">
        <f t="shared" si="4"/>
        <v>42692.313</v>
      </c>
      <c r="H37" s="4">
        <f t="shared" si="5"/>
        <v>12171</v>
      </c>
      <c r="I37" s="23" t="s">
        <v>256</v>
      </c>
      <c r="J37" s="24" t="s">
        <v>257</v>
      </c>
      <c r="K37" s="23">
        <v>12171</v>
      </c>
      <c r="L37" s="23" t="s">
        <v>227</v>
      </c>
      <c r="M37" s="24" t="s">
        <v>171</v>
      </c>
      <c r="N37" s="24"/>
      <c r="O37" s="25" t="s">
        <v>213</v>
      </c>
      <c r="P37" s="25" t="s">
        <v>258</v>
      </c>
    </row>
    <row r="38" spans="1:16" ht="12.75" customHeight="1" x14ac:dyDescent="0.2">
      <c r="A38" s="4" t="str">
        <f t="shared" si="0"/>
        <v> BBS 27 </v>
      </c>
      <c r="B38" s="2" t="str">
        <f t="shared" si="1"/>
        <v>I</v>
      </c>
      <c r="C38" s="4">
        <f t="shared" si="2"/>
        <v>42899.489000000001</v>
      </c>
      <c r="D38" t="str">
        <f t="shared" si="3"/>
        <v>vis</v>
      </c>
      <c r="E38">
        <f>VLOOKUP(C38,Active!C$21:E$966,3,FALSE)</f>
        <v>12385.029232902843</v>
      </c>
      <c r="F38" s="2" t="s">
        <v>167</v>
      </c>
      <c r="G38" t="str">
        <f t="shared" si="4"/>
        <v>42899.489</v>
      </c>
      <c r="H38" s="4">
        <f t="shared" si="5"/>
        <v>12385</v>
      </c>
      <c r="I38" s="23" t="s">
        <v>259</v>
      </c>
      <c r="J38" s="24" t="s">
        <v>260</v>
      </c>
      <c r="K38" s="23">
        <v>12385</v>
      </c>
      <c r="L38" s="23" t="s">
        <v>261</v>
      </c>
      <c r="M38" s="24" t="s">
        <v>171</v>
      </c>
      <c r="N38" s="24"/>
      <c r="O38" s="25" t="s">
        <v>213</v>
      </c>
      <c r="P38" s="25" t="s">
        <v>262</v>
      </c>
    </row>
    <row r="39" spans="1:16" ht="12.75" customHeight="1" x14ac:dyDescent="0.2">
      <c r="A39" s="4" t="str">
        <f t="shared" si="0"/>
        <v> BBS 28 </v>
      </c>
      <c r="B39" s="2" t="str">
        <f t="shared" si="1"/>
        <v>I</v>
      </c>
      <c r="C39" s="4">
        <f t="shared" si="2"/>
        <v>42959.470999999998</v>
      </c>
      <c r="D39" t="str">
        <f t="shared" si="3"/>
        <v>vis</v>
      </c>
      <c r="E39">
        <f>VLOOKUP(C39,Active!C$21:E$966,3,FALSE)</f>
        <v>12446.997284158359</v>
      </c>
      <c r="F39" s="2" t="str">
        <f>LEFT(M39,1)</f>
        <v>V</v>
      </c>
      <c r="G39" t="str">
        <f t="shared" si="4"/>
        <v>42959.471</v>
      </c>
      <c r="H39" s="4">
        <f t="shared" si="5"/>
        <v>12447</v>
      </c>
      <c r="I39" s="23" t="s">
        <v>263</v>
      </c>
      <c r="J39" s="24" t="s">
        <v>264</v>
      </c>
      <c r="K39" s="23">
        <v>12447</v>
      </c>
      <c r="L39" s="23" t="s">
        <v>182</v>
      </c>
      <c r="M39" s="24" t="s">
        <v>171</v>
      </c>
      <c r="N39" s="24"/>
      <c r="O39" s="25" t="s">
        <v>213</v>
      </c>
      <c r="P39" s="25" t="s">
        <v>265</v>
      </c>
    </row>
    <row r="40" spans="1:16" ht="12.75" customHeight="1" x14ac:dyDescent="0.2">
      <c r="A40" s="4" t="str">
        <f t="shared" si="0"/>
        <v> BBS 29 </v>
      </c>
      <c r="B40" s="2" t="str">
        <f t="shared" si="1"/>
        <v>I</v>
      </c>
      <c r="C40" s="4">
        <f t="shared" si="2"/>
        <v>42961.41</v>
      </c>
      <c r="D40" t="str">
        <f t="shared" si="3"/>
        <v>vis</v>
      </c>
      <c r="E40">
        <f>VLOOKUP(C40,Active!C$21:E$966,3,FALSE)</f>
        <v>12449.000485975317</v>
      </c>
      <c r="F40" s="2" t="str">
        <f>LEFT(M40,1)</f>
        <v>V</v>
      </c>
      <c r="G40" t="str">
        <f t="shared" si="4"/>
        <v>42961.410</v>
      </c>
      <c r="H40" s="4">
        <f t="shared" si="5"/>
        <v>12449</v>
      </c>
      <c r="I40" s="23" t="s">
        <v>266</v>
      </c>
      <c r="J40" s="24" t="s">
        <v>267</v>
      </c>
      <c r="K40" s="23">
        <v>12449</v>
      </c>
      <c r="L40" s="23" t="s">
        <v>254</v>
      </c>
      <c r="M40" s="24" t="s">
        <v>171</v>
      </c>
      <c r="N40" s="24"/>
      <c r="O40" s="25" t="s">
        <v>213</v>
      </c>
      <c r="P40" s="25" t="s">
        <v>268</v>
      </c>
    </row>
    <row r="41" spans="1:16" ht="12.75" customHeight="1" x14ac:dyDescent="0.2">
      <c r="A41" s="4" t="str">
        <f t="shared" si="0"/>
        <v> AN 301.327 </v>
      </c>
      <c r="B41" s="2" t="str">
        <f t="shared" si="1"/>
        <v>I</v>
      </c>
      <c r="C41" s="4">
        <f t="shared" si="2"/>
        <v>42989.472999999998</v>
      </c>
      <c r="D41" t="str">
        <f t="shared" si="3"/>
        <v>vis</v>
      </c>
      <c r="E41">
        <f>VLOOKUP(C41,Active!C$21:E$966,3,FALSE)</f>
        <v>12477.992674004781</v>
      </c>
      <c r="F41" s="2" t="str">
        <f>LEFT(M41,1)</f>
        <v>V</v>
      </c>
      <c r="G41" t="str">
        <f t="shared" si="4"/>
        <v>42989.473</v>
      </c>
      <c r="H41" s="4">
        <f t="shared" si="5"/>
        <v>12478</v>
      </c>
      <c r="I41" s="23" t="s">
        <v>269</v>
      </c>
      <c r="J41" s="24" t="s">
        <v>270</v>
      </c>
      <c r="K41" s="23">
        <v>12478</v>
      </c>
      <c r="L41" s="23" t="s">
        <v>271</v>
      </c>
      <c r="M41" s="24" t="s">
        <v>171</v>
      </c>
      <c r="N41" s="24"/>
      <c r="O41" s="25" t="s">
        <v>272</v>
      </c>
      <c r="P41" s="25" t="s">
        <v>273</v>
      </c>
    </row>
    <row r="42" spans="1:16" ht="12.75" customHeight="1" x14ac:dyDescent="0.2">
      <c r="A42" s="4" t="str">
        <f t="shared" si="0"/>
        <v> BBS 29 </v>
      </c>
      <c r="B42" s="2" t="str">
        <f t="shared" si="1"/>
        <v>I</v>
      </c>
      <c r="C42" s="4">
        <f t="shared" si="2"/>
        <v>42990.447</v>
      </c>
      <c r="D42" t="str">
        <f t="shared" si="3"/>
        <v>vis</v>
      </c>
      <c r="E42">
        <f>VLOOKUP(C42,Active!C$21:E$966,3,FALSE)</f>
        <v>12478.998923911804</v>
      </c>
      <c r="F42" s="2" t="str">
        <f>LEFT(M42,1)</f>
        <v>V</v>
      </c>
      <c r="G42" t="str">
        <f t="shared" si="4"/>
        <v>42990.447</v>
      </c>
      <c r="H42" s="4">
        <f t="shared" si="5"/>
        <v>12479</v>
      </c>
      <c r="I42" s="23" t="s">
        <v>274</v>
      </c>
      <c r="J42" s="24" t="s">
        <v>275</v>
      </c>
      <c r="K42" s="23">
        <v>12479</v>
      </c>
      <c r="L42" s="23" t="s">
        <v>176</v>
      </c>
      <c r="M42" s="24" t="s">
        <v>171</v>
      </c>
      <c r="N42" s="24"/>
      <c r="O42" s="25" t="s">
        <v>213</v>
      </c>
      <c r="P42" s="25" t="s">
        <v>268</v>
      </c>
    </row>
    <row r="43" spans="1:16" ht="12.75" customHeight="1" x14ac:dyDescent="0.2">
      <c r="A43" s="4" t="str">
        <f t="shared" ref="A43:A74" si="6">P43</f>
        <v> BBS 38 </v>
      </c>
      <c r="B43" s="2" t="str">
        <f t="shared" ref="B43:B74" si="7">IF(H43=INT(H43),"I","II")</f>
        <v>I</v>
      </c>
      <c r="C43" s="4">
        <f t="shared" ref="C43:C74" si="8">1*G43</f>
        <v>43715.447999999997</v>
      </c>
      <c r="D43" t="str">
        <f t="shared" ref="D43:D74" si="9">VLOOKUP(F43,I$1:J$5,2,FALSE)</f>
        <v>vis</v>
      </c>
      <c r="E43">
        <f>VLOOKUP(C43,Active!C$21:E$966,3,FALSE)</f>
        <v>13228.005277956387</v>
      </c>
      <c r="F43" s="2" t="str">
        <f>LEFT(M43,1)</f>
        <v>V</v>
      </c>
      <c r="G43" t="str">
        <f t="shared" ref="G43:G74" si="10">MID(I43,3,LEN(I43)-3)</f>
        <v>43715.448</v>
      </c>
      <c r="H43" s="4">
        <f t="shared" ref="H43:H74" si="11">1*K43</f>
        <v>13228</v>
      </c>
      <c r="I43" s="23" t="s">
        <v>276</v>
      </c>
      <c r="J43" s="24" t="s">
        <v>277</v>
      </c>
      <c r="K43" s="23">
        <v>13228</v>
      </c>
      <c r="L43" s="23" t="s">
        <v>278</v>
      </c>
      <c r="M43" s="24" t="s">
        <v>171</v>
      </c>
      <c r="N43" s="24"/>
      <c r="O43" s="25" t="s">
        <v>172</v>
      </c>
      <c r="P43" s="25" t="s">
        <v>279</v>
      </c>
    </row>
    <row r="44" spans="1:16" ht="12.75" customHeight="1" x14ac:dyDescent="0.2">
      <c r="A44" s="4" t="str">
        <f t="shared" si="6"/>
        <v> BBS 38 </v>
      </c>
      <c r="B44" s="2" t="str">
        <f t="shared" si="7"/>
        <v>I</v>
      </c>
      <c r="C44" s="4">
        <f t="shared" si="8"/>
        <v>43717.385000000002</v>
      </c>
      <c r="D44" t="str">
        <f t="shared" si="9"/>
        <v>vis</v>
      </c>
      <c r="E44">
        <f>VLOOKUP(C44,Active!C$21:E$966,3,FALSE)</f>
        <v>13230.006413551771</v>
      </c>
      <c r="F44" s="2" t="s">
        <v>167</v>
      </c>
      <c r="G44" t="str">
        <f t="shared" si="10"/>
        <v>43717.385</v>
      </c>
      <c r="H44" s="4">
        <f t="shared" si="11"/>
        <v>13230</v>
      </c>
      <c r="I44" s="23" t="s">
        <v>280</v>
      </c>
      <c r="J44" s="24" t="s">
        <v>281</v>
      </c>
      <c r="K44" s="23">
        <v>13230</v>
      </c>
      <c r="L44" s="23" t="s">
        <v>282</v>
      </c>
      <c r="M44" s="24" t="s">
        <v>171</v>
      </c>
      <c r="N44" s="24"/>
      <c r="O44" s="25" t="s">
        <v>172</v>
      </c>
      <c r="P44" s="25" t="s">
        <v>279</v>
      </c>
    </row>
    <row r="45" spans="1:16" ht="12.75" customHeight="1" x14ac:dyDescent="0.2">
      <c r="A45" s="4" t="str">
        <f t="shared" si="6"/>
        <v> BBS 39 </v>
      </c>
      <c r="B45" s="2" t="str">
        <f t="shared" si="7"/>
        <v>I</v>
      </c>
      <c r="C45" s="4">
        <f t="shared" si="8"/>
        <v>43777.392</v>
      </c>
      <c r="D45" t="str">
        <f t="shared" si="9"/>
        <v>vis</v>
      </c>
      <c r="E45">
        <f>VLOOKUP(C45,Active!C$21:E$966,3,FALSE)</f>
        <v>13292.000292576975</v>
      </c>
      <c r="F45" s="2" t="s">
        <v>167</v>
      </c>
      <c r="G45" t="str">
        <f t="shared" si="10"/>
        <v>43777.392</v>
      </c>
      <c r="H45" s="4">
        <f t="shared" si="11"/>
        <v>13292</v>
      </c>
      <c r="I45" s="23" t="s">
        <v>283</v>
      </c>
      <c r="J45" s="24" t="s">
        <v>284</v>
      </c>
      <c r="K45" s="23">
        <v>13292</v>
      </c>
      <c r="L45" s="23" t="s">
        <v>254</v>
      </c>
      <c r="M45" s="24" t="s">
        <v>171</v>
      </c>
      <c r="N45" s="24"/>
      <c r="O45" s="25" t="s">
        <v>213</v>
      </c>
      <c r="P45" s="25" t="s">
        <v>285</v>
      </c>
    </row>
    <row r="46" spans="1:16" ht="12.75" customHeight="1" x14ac:dyDescent="0.2">
      <c r="A46" s="4" t="str">
        <f t="shared" si="6"/>
        <v> BBS 39 </v>
      </c>
      <c r="B46" s="2" t="str">
        <f t="shared" si="7"/>
        <v>I</v>
      </c>
      <c r="C46" s="4">
        <f t="shared" si="8"/>
        <v>43810.307000000001</v>
      </c>
      <c r="D46" t="str">
        <f t="shared" si="9"/>
        <v>vis</v>
      </c>
      <c r="E46">
        <f>VLOOKUP(C46,Active!C$21:E$966,3,FALSE)</f>
        <v>13326.00513414737</v>
      </c>
      <c r="F46" s="2" t="s">
        <v>167</v>
      </c>
      <c r="G46" t="str">
        <f t="shared" si="10"/>
        <v>43810.307</v>
      </c>
      <c r="H46" s="4">
        <f t="shared" si="11"/>
        <v>13326</v>
      </c>
      <c r="I46" s="23" t="s">
        <v>286</v>
      </c>
      <c r="J46" s="24" t="s">
        <v>287</v>
      </c>
      <c r="K46" s="23">
        <v>13326</v>
      </c>
      <c r="L46" s="23" t="s">
        <v>278</v>
      </c>
      <c r="M46" s="24" t="s">
        <v>171</v>
      </c>
      <c r="N46" s="24"/>
      <c r="O46" s="25" t="s">
        <v>213</v>
      </c>
      <c r="P46" s="25" t="s">
        <v>285</v>
      </c>
    </row>
    <row r="47" spans="1:16" ht="12.75" customHeight="1" x14ac:dyDescent="0.2">
      <c r="A47" s="4" t="str">
        <f t="shared" si="6"/>
        <v> BBS 42 </v>
      </c>
      <c r="B47" s="2" t="str">
        <f t="shared" si="7"/>
        <v>I</v>
      </c>
      <c r="C47" s="4">
        <f t="shared" si="8"/>
        <v>43950.648999999998</v>
      </c>
      <c r="D47" t="str">
        <f t="shared" si="9"/>
        <v>vis</v>
      </c>
      <c r="E47">
        <f>VLOOKUP(C47,Active!C$21:E$966,3,FALSE)</f>
        <v>13470.993968285975</v>
      </c>
      <c r="F47" s="2" t="s">
        <v>167</v>
      </c>
      <c r="G47" t="str">
        <f t="shared" si="10"/>
        <v>43950.649</v>
      </c>
      <c r="H47" s="4">
        <f t="shared" si="11"/>
        <v>13471</v>
      </c>
      <c r="I47" s="23" t="s">
        <v>288</v>
      </c>
      <c r="J47" s="24" t="s">
        <v>289</v>
      </c>
      <c r="K47" s="23">
        <v>13471</v>
      </c>
      <c r="L47" s="23" t="s">
        <v>227</v>
      </c>
      <c r="M47" s="24" t="s">
        <v>171</v>
      </c>
      <c r="N47" s="24"/>
      <c r="O47" s="25" t="s">
        <v>172</v>
      </c>
      <c r="P47" s="25" t="s">
        <v>290</v>
      </c>
    </row>
    <row r="48" spans="1:16" ht="12.75" customHeight="1" x14ac:dyDescent="0.2">
      <c r="A48" s="4" t="str">
        <f t="shared" si="6"/>
        <v> BBS 42 </v>
      </c>
      <c r="B48" s="2" t="str">
        <f t="shared" si="7"/>
        <v>I</v>
      </c>
      <c r="C48" s="4">
        <f t="shared" si="8"/>
        <v>43951.618000000002</v>
      </c>
      <c r="D48" t="str">
        <f t="shared" si="9"/>
        <v>vis</v>
      </c>
      <c r="E48">
        <f>VLOOKUP(C48,Active!C$21:E$966,3,FALSE)</f>
        <v>13471.995052639062</v>
      </c>
      <c r="F48" s="2" t="s">
        <v>167</v>
      </c>
      <c r="G48" t="str">
        <f t="shared" si="10"/>
        <v>43951.618</v>
      </c>
      <c r="H48" s="4">
        <f t="shared" si="11"/>
        <v>13472</v>
      </c>
      <c r="I48" s="23" t="s">
        <v>291</v>
      </c>
      <c r="J48" s="24" t="s">
        <v>292</v>
      </c>
      <c r="K48" s="23">
        <v>13472</v>
      </c>
      <c r="L48" s="23" t="s">
        <v>293</v>
      </c>
      <c r="M48" s="24" t="s">
        <v>171</v>
      </c>
      <c r="N48" s="24"/>
      <c r="O48" s="25" t="s">
        <v>172</v>
      </c>
      <c r="P48" s="25" t="s">
        <v>290</v>
      </c>
    </row>
    <row r="49" spans="1:16" ht="12.75" customHeight="1" x14ac:dyDescent="0.2">
      <c r="A49" s="4" t="str">
        <f t="shared" si="6"/>
        <v> BBS 44 </v>
      </c>
      <c r="B49" s="2" t="str">
        <f t="shared" si="7"/>
        <v>I</v>
      </c>
      <c r="C49" s="4">
        <f t="shared" si="8"/>
        <v>44048.421000000002</v>
      </c>
      <c r="D49" t="str">
        <f t="shared" si="9"/>
        <v>vis</v>
      </c>
      <c r="E49">
        <f>VLOOKUP(C49,Active!C$21:E$966,3,FALSE)</f>
        <v>13572.00327620093</v>
      </c>
      <c r="F49" s="2" t="s">
        <v>167</v>
      </c>
      <c r="G49" t="str">
        <f t="shared" si="10"/>
        <v>44048.421</v>
      </c>
      <c r="H49" s="4">
        <f t="shared" si="11"/>
        <v>13572</v>
      </c>
      <c r="I49" s="23" t="s">
        <v>294</v>
      </c>
      <c r="J49" s="24" t="s">
        <v>295</v>
      </c>
      <c r="K49" s="23">
        <v>13572</v>
      </c>
      <c r="L49" s="23" t="s">
        <v>296</v>
      </c>
      <c r="M49" s="24" t="s">
        <v>171</v>
      </c>
      <c r="N49" s="24"/>
      <c r="O49" s="25" t="s">
        <v>213</v>
      </c>
      <c r="P49" s="25" t="s">
        <v>297</v>
      </c>
    </row>
    <row r="50" spans="1:16" ht="12.75" customHeight="1" x14ac:dyDescent="0.2">
      <c r="A50" s="4" t="str">
        <f t="shared" si="6"/>
        <v> BBS 44 </v>
      </c>
      <c r="B50" s="2" t="str">
        <f t="shared" si="7"/>
        <v>I</v>
      </c>
      <c r="C50" s="4">
        <f t="shared" si="8"/>
        <v>44077.46</v>
      </c>
      <c r="D50" t="str">
        <f t="shared" si="9"/>
        <v>vis</v>
      </c>
      <c r="E50">
        <f>VLOOKUP(C50,Active!C$21:E$966,3,FALSE)</f>
        <v>13602.003780358993</v>
      </c>
      <c r="F50" s="2" t="s">
        <v>167</v>
      </c>
      <c r="G50" t="str">
        <f t="shared" si="10"/>
        <v>44077.460</v>
      </c>
      <c r="H50" s="4">
        <f t="shared" si="11"/>
        <v>13602</v>
      </c>
      <c r="I50" s="23" t="s">
        <v>298</v>
      </c>
      <c r="J50" s="24" t="s">
        <v>299</v>
      </c>
      <c r="K50" s="23">
        <v>13602</v>
      </c>
      <c r="L50" s="23" t="s">
        <v>199</v>
      </c>
      <c r="M50" s="24" t="s">
        <v>171</v>
      </c>
      <c r="N50" s="24"/>
      <c r="O50" s="25" t="s">
        <v>172</v>
      </c>
      <c r="P50" s="25" t="s">
        <v>297</v>
      </c>
    </row>
    <row r="51" spans="1:16" ht="12.75" customHeight="1" x14ac:dyDescent="0.2">
      <c r="A51" s="4" t="str">
        <f t="shared" si="6"/>
        <v> BBS 44 </v>
      </c>
      <c r="B51" s="2" t="str">
        <f t="shared" si="7"/>
        <v>I</v>
      </c>
      <c r="C51" s="4">
        <f t="shared" si="8"/>
        <v>44078.417999999998</v>
      </c>
      <c r="D51" t="str">
        <f t="shared" si="9"/>
        <v>vis</v>
      </c>
      <c r="E51">
        <f>VLOOKUP(C51,Active!C$21:E$966,3,FALSE)</f>
        <v>13602.99350049341</v>
      </c>
      <c r="F51" s="2" t="s">
        <v>167</v>
      </c>
      <c r="G51" t="str">
        <f t="shared" si="10"/>
        <v>44078.418</v>
      </c>
      <c r="H51" s="4">
        <f t="shared" si="11"/>
        <v>13603</v>
      </c>
      <c r="I51" s="23" t="s">
        <v>300</v>
      </c>
      <c r="J51" s="24" t="s">
        <v>301</v>
      </c>
      <c r="K51" s="23">
        <v>13603</v>
      </c>
      <c r="L51" s="23" t="s">
        <v>227</v>
      </c>
      <c r="M51" s="24" t="s">
        <v>171</v>
      </c>
      <c r="N51" s="24"/>
      <c r="O51" s="25" t="s">
        <v>213</v>
      </c>
      <c r="P51" s="25" t="s">
        <v>297</v>
      </c>
    </row>
    <row r="52" spans="1:16" ht="12.75" customHeight="1" x14ac:dyDescent="0.2">
      <c r="A52" s="4" t="str">
        <f t="shared" si="6"/>
        <v> BBS 45 </v>
      </c>
      <c r="B52" s="2" t="str">
        <f t="shared" si="7"/>
        <v>I</v>
      </c>
      <c r="C52" s="4">
        <f t="shared" si="8"/>
        <v>44142.303</v>
      </c>
      <c r="D52" t="str">
        <f t="shared" si="9"/>
        <v>vis</v>
      </c>
      <c r="E52">
        <f>VLOOKUP(C52,Active!C$21:E$966,3,FALSE)</f>
        <v>13668.993783152524</v>
      </c>
      <c r="F52" s="2" t="s">
        <v>167</v>
      </c>
      <c r="G52" t="str">
        <f t="shared" si="10"/>
        <v>44142.303</v>
      </c>
      <c r="H52" s="4">
        <f t="shared" si="11"/>
        <v>13669</v>
      </c>
      <c r="I52" s="23" t="s">
        <v>302</v>
      </c>
      <c r="J52" s="24" t="s">
        <v>303</v>
      </c>
      <c r="K52" s="23">
        <v>13669</v>
      </c>
      <c r="L52" s="23" t="s">
        <v>227</v>
      </c>
      <c r="M52" s="24" t="s">
        <v>171</v>
      </c>
      <c r="N52" s="24"/>
      <c r="O52" s="25" t="s">
        <v>213</v>
      </c>
      <c r="P52" s="25" t="s">
        <v>304</v>
      </c>
    </row>
    <row r="53" spans="1:16" ht="12.75" customHeight="1" x14ac:dyDescent="0.2">
      <c r="A53" s="4" t="str">
        <f t="shared" si="6"/>
        <v> BBS 48 </v>
      </c>
      <c r="B53" s="2" t="str">
        <f t="shared" si="7"/>
        <v>I</v>
      </c>
      <c r="C53" s="4">
        <f t="shared" si="8"/>
        <v>44376.553999999996</v>
      </c>
      <c r="D53" t="str">
        <f t="shared" si="9"/>
        <v>vis</v>
      </c>
      <c r="E53">
        <f>VLOOKUP(C53,Active!C$21:E$966,3,FALSE)</f>
        <v>13911.001018233988</v>
      </c>
      <c r="F53" s="2" t="s">
        <v>167</v>
      </c>
      <c r="G53" t="str">
        <f t="shared" si="10"/>
        <v>44376.554</v>
      </c>
      <c r="H53" s="4">
        <f t="shared" si="11"/>
        <v>13911</v>
      </c>
      <c r="I53" s="23" t="s">
        <v>305</v>
      </c>
      <c r="J53" s="24" t="s">
        <v>306</v>
      </c>
      <c r="K53" s="23">
        <v>13911</v>
      </c>
      <c r="L53" s="23" t="s">
        <v>170</v>
      </c>
      <c r="M53" s="24" t="s">
        <v>171</v>
      </c>
      <c r="N53" s="24"/>
      <c r="O53" s="25" t="s">
        <v>172</v>
      </c>
      <c r="P53" s="25" t="s">
        <v>307</v>
      </c>
    </row>
    <row r="54" spans="1:16" ht="12.75" customHeight="1" x14ac:dyDescent="0.2">
      <c r="A54" s="4" t="str">
        <f t="shared" si="6"/>
        <v> BRNO 23 </v>
      </c>
      <c r="B54" s="2" t="str">
        <f t="shared" si="7"/>
        <v>I</v>
      </c>
      <c r="C54" s="4">
        <f t="shared" si="8"/>
        <v>44468.506999999998</v>
      </c>
      <c r="D54" t="str">
        <f t="shared" si="9"/>
        <v>vis</v>
      </c>
      <c r="E54">
        <f>VLOOKUP(C54,Active!C$21:E$966,3,FALSE)</f>
        <v>14005.998654476507</v>
      </c>
      <c r="F54" s="2" t="s">
        <v>167</v>
      </c>
      <c r="G54" t="str">
        <f t="shared" si="10"/>
        <v>44468.507</v>
      </c>
      <c r="H54" s="4">
        <f t="shared" si="11"/>
        <v>14006</v>
      </c>
      <c r="I54" s="23" t="s">
        <v>308</v>
      </c>
      <c r="J54" s="24" t="s">
        <v>309</v>
      </c>
      <c r="K54" s="23">
        <v>14006</v>
      </c>
      <c r="L54" s="23" t="s">
        <v>176</v>
      </c>
      <c r="M54" s="24" t="s">
        <v>171</v>
      </c>
      <c r="N54" s="24"/>
      <c r="O54" s="25" t="s">
        <v>200</v>
      </c>
      <c r="P54" s="25" t="s">
        <v>310</v>
      </c>
    </row>
    <row r="55" spans="1:16" ht="12.75" customHeight="1" x14ac:dyDescent="0.2">
      <c r="A55" s="4" t="str">
        <f t="shared" si="6"/>
        <v> BRNO 23 </v>
      </c>
      <c r="B55" s="2" t="str">
        <f t="shared" si="7"/>
        <v>I</v>
      </c>
      <c r="C55" s="4">
        <f t="shared" si="8"/>
        <v>44469.474999999999</v>
      </c>
      <c r="D55" t="str">
        <f t="shared" si="9"/>
        <v>vis</v>
      </c>
      <c r="E55">
        <f>VLOOKUP(C55,Active!C$21:E$966,3,FALSE)</f>
        <v>14006.998705718803</v>
      </c>
      <c r="F55" s="2" t="s">
        <v>167</v>
      </c>
      <c r="G55" t="str">
        <f t="shared" si="10"/>
        <v>44469.475</v>
      </c>
      <c r="H55" s="4">
        <f t="shared" si="11"/>
        <v>14007</v>
      </c>
      <c r="I55" s="23" t="s">
        <v>311</v>
      </c>
      <c r="J55" s="24" t="s">
        <v>312</v>
      </c>
      <c r="K55" s="23">
        <v>14007</v>
      </c>
      <c r="L55" s="23" t="s">
        <v>176</v>
      </c>
      <c r="M55" s="24" t="s">
        <v>171</v>
      </c>
      <c r="N55" s="24"/>
      <c r="O55" s="25" t="s">
        <v>200</v>
      </c>
      <c r="P55" s="25" t="s">
        <v>310</v>
      </c>
    </row>
    <row r="56" spans="1:16" ht="12.75" customHeight="1" x14ac:dyDescent="0.2">
      <c r="A56" s="4" t="str">
        <f t="shared" si="6"/>
        <v> BBS 54 </v>
      </c>
      <c r="B56" s="2" t="str">
        <f t="shared" si="7"/>
        <v>I</v>
      </c>
      <c r="C56" s="4">
        <f t="shared" si="8"/>
        <v>44707.59</v>
      </c>
      <c r="D56" t="str">
        <f t="shared" si="9"/>
        <v>vis</v>
      </c>
      <c r="E56">
        <f>VLOOKUP(C56,Active!C$21:E$966,3,FALSE)</f>
        <v>14252.997880883149</v>
      </c>
      <c r="F56" s="2" t="s">
        <v>167</v>
      </c>
      <c r="G56" t="str">
        <f t="shared" si="10"/>
        <v>44707.590</v>
      </c>
      <c r="H56" s="4">
        <f t="shared" si="11"/>
        <v>14253</v>
      </c>
      <c r="I56" s="23" t="s">
        <v>313</v>
      </c>
      <c r="J56" s="24" t="s">
        <v>314</v>
      </c>
      <c r="K56" s="23">
        <v>14253</v>
      </c>
      <c r="L56" s="23" t="s">
        <v>192</v>
      </c>
      <c r="M56" s="24" t="s">
        <v>171</v>
      </c>
      <c r="N56" s="24"/>
      <c r="O56" s="25" t="s">
        <v>315</v>
      </c>
      <c r="P56" s="25" t="s">
        <v>316</v>
      </c>
    </row>
    <row r="57" spans="1:16" ht="12.75" customHeight="1" x14ac:dyDescent="0.2">
      <c r="A57" s="4" t="str">
        <f t="shared" si="6"/>
        <v> BBS 56 </v>
      </c>
      <c r="B57" s="2" t="str">
        <f t="shared" si="7"/>
        <v>I</v>
      </c>
      <c r="C57" s="4">
        <f t="shared" si="8"/>
        <v>44835.362000000001</v>
      </c>
      <c r="D57" t="str">
        <f t="shared" si="9"/>
        <v>vis</v>
      </c>
      <c r="E57">
        <f>VLOOKUP(C57,Active!C$21:E$966,3,FALSE)</f>
        <v>14385.000512422952</v>
      </c>
      <c r="F57" s="2" t="s">
        <v>167</v>
      </c>
      <c r="G57" t="str">
        <f t="shared" si="10"/>
        <v>44835.362</v>
      </c>
      <c r="H57" s="4">
        <f t="shared" si="11"/>
        <v>14385</v>
      </c>
      <c r="I57" s="23" t="s">
        <v>317</v>
      </c>
      <c r="J57" s="24" t="s">
        <v>318</v>
      </c>
      <c r="K57" s="23">
        <v>14385</v>
      </c>
      <c r="L57" s="23" t="s">
        <v>254</v>
      </c>
      <c r="M57" s="24" t="s">
        <v>171</v>
      </c>
      <c r="N57" s="24"/>
      <c r="O57" s="25" t="s">
        <v>213</v>
      </c>
      <c r="P57" s="25" t="s">
        <v>319</v>
      </c>
    </row>
    <row r="58" spans="1:16" ht="12.75" customHeight="1" x14ac:dyDescent="0.2">
      <c r="A58" s="4" t="str">
        <f t="shared" si="6"/>
        <v> BBS 56 </v>
      </c>
      <c r="B58" s="2" t="str">
        <f t="shared" si="7"/>
        <v>I</v>
      </c>
      <c r="C58" s="4">
        <f t="shared" si="8"/>
        <v>44865.366000000002</v>
      </c>
      <c r="D58" t="str">
        <f t="shared" si="9"/>
        <v>vis</v>
      </c>
      <c r="E58">
        <f>VLOOKUP(C58,Active!C$21:E$966,3,FALSE)</f>
        <v>14415.997968490949</v>
      </c>
      <c r="F58" s="2" t="s">
        <v>167</v>
      </c>
      <c r="G58" t="str">
        <f t="shared" si="10"/>
        <v>44865.366</v>
      </c>
      <c r="H58" s="4">
        <f t="shared" si="11"/>
        <v>14416</v>
      </c>
      <c r="I58" s="23" t="s">
        <v>320</v>
      </c>
      <c r="J58" s="24" t="s">
        <v>321</v>
      </c>
      <c r="K58" s="23">
        <v>14416</v>
      </c>
      <c r="L58" s="23" t="s">
        <v>192</v>
      </c>
      <c r="M58" s="24" t="s">
        <v>171</v>
      </c>
      <c r="N58" s="24"/>
      <c r="O58" s="25" t="s">
        <v>213</v>
      </c>
      <c r="P58" s="25" t="s">
        <v>319</v>
      </c>
    </row>
    <row r="59" spans="1:16" ht="12.75" customHeight="1" x14ac:dyDescent="0.2">
      <c r="A59" s="4" t="str">
        <f t="shared" si="6"/>
        <v> BBS 57 </v>
      </c>
      <c r="B59" s="2" t="str">
        <f t="shared" si="7"/>
        <v>I</v>
      </c>
      <c r="C59" s="4">
        <f t="shared" si="8"/>
        <v>44929.254999999997</v>
      </c>
      <c r="D59" t="str">
        <f t="shared" si="9"/>
        <v>vis</v>
      </c>
      <c r="E59">
        <f>VLOOKUP(C59,Active!C$21:E$966,3,FALSE)</f>
        <v>14482.002383593206</v>
      </c>
      <c r="F59" s="2" t="s">
        <v>167</v>
      </c>
      <c r="G59" t="str">
        <f t="shared" si="10"/>
        <v>44929.255</v>
      </c>
      <c r="H59" s="4">
        <f t="shared" si="11"/>
        <v>14482</v>
      </c>
      <c r="I59" s="23" t="s">
        <v>322</v>
      </c>
      <c r="J59" s="24" t="s">
        <v>323</v>
      </c>
      <c r="K59" s="23">
        <v>14482</v>
      </c>
      <c r="L59" s="23" t="s">
        <v>206</v>
      </c>
      <c r="M59" s="24" t="s">
        <v>171</v>
      </c>
      <c r="N59" s="24"/>
      <c r="O59" s="25" t="s">
        <v>213</v>
      </c>
      <c r="P59" s="25" t="s">
        <v>324</v>
      </c>
    </row>
    <row r="60" spans="1:16" ht="12.75" customHeight="1" x14ac:dyDescent="0.2">
      <c r="A60" s="4" t="str">
        <f t="shared" si="6"/>
        <v> BBS 59 </v>
      </c>
      <c r="B60" s="2" t="str">
        <f t="shared" si="7"/>
        <v>I</v>
      </c>
      <c r="C60" s="4">
        <f t="shared" si="8"/>
        <v>45036.695</v>
      </c>
      <c r="D60" t="str">
        <f t="shared" si="9"/>
        <v>vis</v>
      </c>
      <c r="E60">
        <f>VLOOKUP(C60,Active!C$21:E$966,3,FALSE)</f>
        <v>14592.99980660166</v>
      </c>
      <c r="F60" s="2" t="s">
        <v>167</v>
      </c>
      <c r="G60" t="str">
        <f t="shared" si="10"/>
        <v>45036.695</v>
      </c>
      <c r="H60" s="4">
        <f t="shared" si="11"/>
        <v>14593</v>
      </c>
      <c r="I60" s="23" t="s">
        <v>325</v>
      </c>
      <c r="J60" s="24" t="s">
        <v>326</v>
      </c>
      <c r="K60" s="23">
        <v>14593</v>
      </c>
      <c r="L60" s="23" t="s">
        <v>327</v>
      </c>
      <c r="M60" s="24" t="s">
        <v>171</v>
      </c>
      <c r="N60" s="24"/>
      <c r="O60" s="25" t="s">
        <v>172</v>
      </c>
      <c r="P60" s="25" t="s">
        <v>328</v>
      </c>
    </row>
    <row r="61" spans="1:16" ht="12.75" customHeight="1" x14ac:dyDescent="0.2">
      <c r="A61" s="4" t="str">
        <f t="shared" si="6"/>
        <v> BBS 60 </v>
      </c>
      <c r="B61" s="2" t="str">
        <f t="shared" si="7"/>
        <v>I</v>
      </c>
      <c r="C61" s="4">
        <f t="shared" si="8"/>
        <v>45104.444000000003</v>
      </c>
      <c r="D61" t="str">
        <f t="shared" si="9"/>
        <v>vis</v>
      </c>
      <c r="E61">
        <f>VLOOKUP(C61,Active!C$21:E$966,3,FALSE)</f>
        <v>14662.992029343655</v>
      </c>
      <c r="F61" s="2" t="s">
        <v>167</v>
      </c>
      <c r="G61" t="str">
        <f t="shared" si="10"/>
        <v>45104.444</v>
      </c>
      <c r="H61" s="4">
        <f t="shared" si="11"/>
        <v>14663</v>
      </c>
      <c r="I61" s="23" t="s">
        <v>329</v>
      </c>
      <c r="J61" s="24" t="s">
        <v>330</v>
      </c>
      <c r="K61" s="23">
        <v>14663</v>
      </c>
      <c r="L61" s="23" t="s">
        <v>188</v>
      </c>
      <c r="M61" s="24" t="s">
        <v>171</v>
      </c>
      <c r="N61" s="24"/>
      <c r="O61" s="25" t="s">
        <v>213</v>
      </c>
      <c r="P61" s="25" t="s">
        <v>331</v>
      </c>
    </row>
    <row r="62" spans="1:16" ht="12.75" customHeight="1" x14ac:dyDescent="0.2">
      <c r="A62" s="4" t="str">
        <f t="shared" si="6"/>
        <v> BBS 61 </v>
      </c>
      <c r="B62" s="2" t="str">
        <f t="shared" si="7"/>
        <v>I</v>
      </c>
      <c r="C62" s="4">
        <f t="shared" si="8"/>
        <v>45163.493000000002</v>
      </c>
      <c r="D62" t="str">
        <f t="shared" si="9"/>
        <v>vis</v>
      </c>
      <c r="E62">
        <f>VLOOKUP(C62,Active!C$21:E$966,3,FALSE)</f>
        <v>14723.99618823444</v>
      </c>
      <c r="F62" s="2" t="s">
        <v>167</v>
      </c>
      <c r="G62" t="str">
        <f t="shared" si="10"/>
        <v>45163.493</v>
      </c>
      <c r="H62" s="4">
        <f t="shared" si="11"/>
        <v>14724</v>
      </c>
      <c r="I62" s="23" t="s">
        <v>332</v>
      </c>
      <c r="J62" s="24" t="s">
        <v>333</v>
      </c>
      <c r="K62" s="23">
        <v>14724</v>
      </c>
      <c r="L62" s="23" t="s">
        <v>185</v>
      </c>
      <c r="M62" s="24" t="s">
        <v>171</v>
      </c>
      <c r="N62" s="24"/>
      <c r="O62" s="25" t="s">
        <v>213</v>
      </c>
      <c r="P62" s="25" t="s">
        <v>334</v>
      </c>
    </row>
    <row r="63" spans="1:16" ht="12.75" customHeight="1" x14ac:dyDescent="0.2">
      <c r="A63" s="4" t="str">
        <f t="shared" si="6"/>
        <v> BBS 61 </v>
      </c>
      <c r="B63" s="2" t="str">
        <f t="shared" si="7"/>
        <v>I</v>
      </c>
      <c r="C63" s="4">
        <f t="shared" si="8"/>
        <v>45165.421000000002</v>
      </c>
      <c r="D63" t="str">
        <f t="shared" si="9"/>
        <v>vis</v>
      </c>
      <c r="E63">
        <f>VLOOKUP(C63,Active!C$21:E$966,3,FALSE)</f>
        <v>14725.98802583273</v>
      </c>
      <c r="F63" s="2" t="s">
        <v>167</v>
      </c>
      <c r="G63" t="str">
        <f t="shared" si="10"/>
        <v>45165.421</v>
      </c>
      <c r="H63" s="4">
        <f t="shared" si="11"/>
        <v>14726</v>
      </c>
      <c r="I63" s="23" t="s">
        <v>335</v>
      </c>
      <c r="J63" s="24" t="s">
        <v>336</v>
      </c>
      <c r="K63" s="23">
        <v>14726</v>
      </c>
      <c r="L63" s="23" t="s">
        <v>337</v>
      </c>
      <c r="M63" s="24" t="s">
        <v>171</v>
      </c>
      <c r="N63" s="24"/>
      <c r="O63" s="25" t="s">
        <v>213</v>
      </c>
      <c r="P63" s="25" t="s">
        <v>334</v>
      </c>
    </row>
    <row r="64" spans="1:16" ht="12.75" customHeight="1" x14ac:dyDescent="0.2">
      <c r="A64" s="4" t="str">
        <f t="shared" si="6"/>
        <v> BBS 62 </v>
      </c>
      <c r="B64" s="2" t="str">
        <f t="shared" si="7"/>
        <v>I</v>
      </c>
      <c r="C64" s="4">
        <f t="shared" si="8"/>
        <v>45196.4</v>
      </c>
      <c r="D64" t="str">
        <f t="shared" si="9"/>
        <v>vis</v>
      </c>
      <c r="E64">
        <f>VLOOKUP(C64,Active!C$21:E$966,3,FALSE)</f>
        <v>14757.992764918534</v>
      </c>
      <c r="F64" s="2" t="s">
        <v>167</v>
      </c>
      <c r="G64" t="str">
        <f t="shared" si="10"/>
        <v>45196.400</v>
      </c>
      <c r="H64" s="4">
        <f t="shared" si="11"/>
        <v>14758</v>
      </c>
      <c r="I64" s="23" t="s">
        <v>338</v>
      </c>
      <c r="J64" s="24" t="s">
        <v>339</v>
      </c>
      <c r="K64" s="23">
        <v>14758</v>
      </c>
      <c r="L64" s="23" t="s">
        <v>271</v>
      </c>
      <c r="M64" s="24" t="s">
        <v>171</v>
      </c>
      <c r="N64" s="24"/>
      <c r="O64" s="25" t="s">
        <v>213</v>
      </c>
      <c r="P64" s="25" t="s">
        <v>340</v>
      </c>
    </row>
    <row r="65" spans="1:16" ht="12.75" customHeight="1" x14ac:dyDescent="0.2">
      <c r="A65" s="4" t="str">
        <f t="shared" si="6"/>
        <v> BBS 62 </v>
      </c>
      <c r="B65" s="2" t="str">
        <f t="shared" si="7"/>
        <v>I</v>
      </c>
      <c r="C65" s="4">
        <f t="shared" si="8"/>
        <v>45227.379000000001</v>
      </c>
      <c r="D65" t="str">
        <f t="shared" si="9"/>
        <v>vis</v>
      </c>
      <c r="E65">
        <f>VLOOKUP(C65,Active!C$21:E$966,3,FALSE)</f>
        <v>14789.997504004337</v>
      </c>
      <c r="F65" s="2" t="s">
        <v>167</v>
      </c>
      <c r="G65" t="str">
        <f t="shared" si="10"/>
        <v>45227.379</v>
      </c>
      <c r="H65" s="4">
        <f t="shared" si="11"/>
        <v>14790</v>
      </c>
      <c r="I65" s="23" t="s">
        <v>341</v>
      </c>
      <c r="J65" s="24" t="s">
        <v>342</v>
      </c>
      <c r="K65" s="23">
        <v>14790</v>
      </c>
      <c r="L65" s="23" t="s">
        <v>192</v>
      </c>
      <c r="M65" s="24" t="s">
        <v>171</v>
      </c>
      <c r="N65" s="24"/>
      <c r="O65" s="25" t="s">
        <v>213</v>
      </c>
      <c r="P65" s="25" t="s">
        <v>340</v>
      </c>
    </row>
    <row r="66" spans="1:16" ht="12.75" customHeight="1" x14ac:dyDescent="0.2">
      <c r="A66" s="4" t="str">
        <f t="shared" si="6"/>
        <v> BBS 62 </v>
      </c>
      <c r="B66" s="2" t="str">
        <f t="shared" si="7"/>
        <v>I</v>
      </c>
      <c r="C66" s="4">
        <f t="shared" si="8"/>
        <v>45228.345000000001</v>
      </c>
      <c r="D66" t="str">
        <f t="shared" si="9"/>
        <v>vis</v>
      </c>
      <c r="E66">
        <f>VLOOKUP(C66,Active!C$21:E$966,3,FALSE)</f>
        <v>14790.995489025059</v>
      </c>
      <c r="F66" s="2" t="s">
        <v>167</v>
      </c>
      <c r="G66" t="str">
        <f t="shared" si="10"/>
        <v>45228.345</v>
      </c>
      <c r="H66" s="4">
        <f t="shared" si="11"/>
        <v>14791</v>
      </c>
      <c r="I66" s="23" t="s">
        <v>343</v>
      </c>
      <c r="J66" s="24" t="s">
        <v>344</v>
      </c>
      <c r="K66" s="23">
        <v>14791</v>
      </c>
      <c r="L66" s="23" t="s">
        <v>185</v>
      </c>
      <c r="M66" s="24" t="s">
        <v>171</v>
      </c>
      <c r="N66" s="24"/>
      <c r="O66" s="25" t="s">
        <v>315</v>
      </c>
      <c r="P66" s="25" t="s">
        <v>340</v>
      </c>
    </row>
    <row r="67" spans="1:16" ht="12.75" customHeight="1" x14ac:dyDescent="0.2">
      <c r="A67" s="4" t="str">
        <f t="shared" si="6"/>
        <v> BBS 66 </v>
      </c>
      <c r="B67" s="2" t="str">
        <f t="shared" si="7"/>
        <v>I</v>
      </c>
      <c r="C67" s="4">
        <f t="shared" si="8"/>
        <v>45436.457000000002</v>
      </c>
      <c r="D67" t="str">
        <f t="shared" si="9"/>
        <v>vis</v>
      </c>
      <c r="E67">
        <f>VLOOKUP(C67,Active!C$21:E$966,3,FALSE)</f>
        <v>15005.998241232197</v>
      </c>
      <c r="F67" s="2" t="s">
        <v>167</v>
      </c>
      <c r="G67" t="str">
        <f t="shared" si="10"/>
        <v>45436.457</v>
      </c>
      <c r="H67" s="4">
        <f t="shared" si="11"/>
        <v>15006</v>
      </c>
      <c r="I67" s="23" t="s">
        <v>345</v>
      </c>
      <c r="J67" s="24" t="s">
        <v>346</v>
      </c>
      <c r="K67" s="23">
        <v>15006</v>
      </c>
      <c r="L67" s="23" t="s">
        <v>192</v>
      </c>
      <c r="M67" s="24" t="s">
        <v>171</v>
      </c>
      <c r="N67" s="24"/>
      <c r="O67" s="25" t="s">
        <v>172</v>
      </c>
      <c r="P67" s="25" t="s">
        <v>347</v>
      </c>
    </row>
    <row r="68" spans="1:16" ht="12.75" customHeight="1" x14ac:dyDescent="0.2">
      <c r="A68" s="4" t="str">
        <f t="shared" si="6"/>
        <v> BBS 72 </v>
      </c>
      <c r="B68" s="2" t="str">
        <f t="shared" si="7"/>
        <v>I</v>
      </c>
      <c r="C68" s="4">
        <f t="shared" si="8"/>
        <v>45826.544000000002</v>
      </c>
      <c r="D68" t="str">
        <f t="shared" si="9"/>
        <v>vis</v>
      </c>
      <c r="E68">
        <f>VLOOKUP(C68,Active!C$21:E$966,3,FALSE)</f>
        <v>15409.001328993718</v>
      </c>
      <c r="F68" s="2" t="s">
        <v>167</v>
      </c>
      <c r="G68" t="str">
        <f t="shared" si="10"/>
        <v>45826.544</v>
      </c>
      <c r="H68" s="4">
        <f t="shared" si="11"/>
        <v>15409</v>
      </c>
      <c r="I68" s="23" t="s">
        <v>348</v>
      </c>
      <c r="J68" s="24" t="s">
        <v>349</v>
      </c>
      <c r="K68" s="23">
        <v>15409</v>
      </c>
      <c r="L68" s="23" t="s">
        <v>170</v>
      </c>
      <c r="M68" s="24" t="s">
        <v>171</v>
      </c>
      <c r="N68" s="24"/>
      <c r="O68" s="25" t="s">
        <v>172</v>
      </c>
      <c r="P68" s="25" t="s">
        <v>350</v>
      </c>
    </row>
    <row r="69" spans="1:16" ht="12.75" customHeight="1" x14ac:dyDescent="0.2">
      <c r="A69" s="4" t="str">
        <f t="shared" si="6"/>
        <v> BBS 73 </v>
      </c>
      <c r="B69" s="2" t="str">
        <f t="shared" si="7"/>
        <v>I</v>
      </c>
      <c r="C69" s="4">
        <f t="shared" si="8"/>
        <v>45888.481</v>
      </c>
      <c r="D69" t="str">
        <f t="shared" si="9"/>
        <v>vis</v>
      </c>
      <c r="E69">
        <f>VLOOKUP(C69,Active!C$21:E$966,3,FALSE)</f>
        <v>15472.989111838788</v>
      </c>
      <c r="F69" s="2" t="s">
        <v>167</v>
      </c>
      <c r="G69" t="str">
        <f t="shared" si="10"/>
        <v>45888.481</v>
      </c>
      <c r="H69" s="4">
        <f t="shared" si="11"/>
        <v>15473</v>
      </c>
      <c r="I69" s="23" t="s">
        <v>351</v>
      </c>
      <c r="J69" s="24" t="s">
        <v>352</v>
      </c>
      <c r="K69" s="23">
        <v>15473</v>
      </c>
      <c r="L69" s="23" t="s">
        <v>220</v>
      </c>
      <c r="M69" s="24" t="s">
        <v>171</v>
      </c>
      <c r="N69" s="24"/>
      <c r="O69" s="25" t="s">
        <v>315</v>
      </c>
      <c r="P69" s="25" t="s">
        <v>353</v>
      </c>
    </row>
    <row r="70" spans="1:16" ht="12.75" customHeight="1" x14ac:dyDescent="0.2">
      <c r="A70" s="4" t="str">
        <f t="shared" si="6"/>
        <v> BBS 73 </v>
      </c>
      <c r="B70" s="2" t="str">
        <f t="shared" si="7"/>
        <v>I</v>
      </c>
      <c r="C70" s="4">
        <f t="shared" si="8"/>
        <v>45889.46</v>
      </c>
      <c r="D70" t="str">
        <f t="shared" si="9"/>
        <v>vis</v>
      </c>
      <c r="E70">
        <f>VLOOKUP(C70,Active!C$21:E$966,3,FALSE)</f>
        <v>15474.000527299744</v>
      </c>
      <c r="F70" s="2" t="s">
        <v>167</v>
      </c>
      <c r="G70" t="str">
        <f t="shared" si="10"/>
        <v>45889.460</v>
      </c>
      <c r="H70" s="4">
        <f t="shared" si="11"/>
        <v>15474</v>
      </c>
      <c r="I70" s="23" t="s">
        <v>354</v>
      </c>
      <c r="J70" s="24" t="s">
        <v>355</v>
      </c>
      <c r="K70" s="23">
        <v>15474</v>
      </c>
      <c r="L70" s="23" t="s">
        <v>170</v>
      </c>
      <c r="M70" s="24" t="s">
        <v>171</v>
      </c>
      <c r="N70" s="24"/>
      <c r="O70" s="25" t="s">
        <v>213</v>
      </c>
      <c r="P70" s="25" t="s">
        <v>353</v>
      </c>
    </row>
    <row r="71" spans="1:16" ht="12.75" customHeight="1" x14ac:dyDescent="0.2">
      <c r="A71" s="4" t="str">
        <f t="shared" si="6"/>
        <v> BBS 73 </v>
      </c>
      <c r="B71" s="2" t="str">
        <f t="shared" si="7"/>
        <v>I</v>
      </c>
      <c r="C71" s="4">
        <f t="shared" si="8"/>
        <v>45889.462</v>
      </c>
      <c r="D71" t="str">
        <f t="shared" si="9"/>
        <v>vis</v>
      </c>
      <c r="E71">
        <f>VLOOKUP(C71,Active!C$21:E$966,3,FALSE)</f>
        <v>15474.00259352132</v>
      </c>
      <c r="F71" s="2" t="s">
        <v>167</v>
      </c>
      <c r="G71" t="str">
        <f t="shared" si="10"/>
        <v>45889.462</v>
      </c>
      <c r="H71" s="4">
        <f t="shared" si="11"/>
        <v>15474</v>
      </c>
      <c r="I71" s="23" t="s">
        <v>356</v>
      </c>
      <c r="J71" s="24" t="s">
        <v>357</v>
      </c>
      <c r="K71" s="23">
        <v>15474</v>
      </c>
      <c r="L71" s="23" t="s">
        <v>296</v>
      </c>
      <c r="M71" s="24" t="s">
        <v>171</v>
      </c>
      <c r="N71" s="24"/>
      <c r="O71" s="25" t="s">
        <v>315</v>
      </c>
      <c r="P71" s="25" t="s">
        <v>353</v>
      </c>
    </row>
    <row r="72" spans="1:16" ht="12.75" customHeight="1" x14ac:dyDescent="0.2">
      <c r="A72" s="4" t="str">
        <f t="shared" si="6"/>
        <v> BRNO 27 </v>
      </c>
      <c r="B72" s="2" t="str">
        <f t="shared" si="7"/>
        <v>I</v>
      </c>
      <c r="C72" s="4">
        <f t="shared" si="8"/>
        <v>46252.430999999997</v>
      </c>
      <c r="D72" t="str">
        <f t="shared" si="9"/>
        <v>vis</v>
      </c>
      <c r="E72">
        <f>VLOOKUP(C72,Active!C$21:E$966,3,FALSE)</f>
        <v>15848.989782947552</v>
      </c>
      <c r="F72" s="2" t="s">
        <v>167</v>
      </c>
      <c r="G72" t="str">
        <f t="shared" si="10"/>
        <v>46252.431</v>
      </c>
      <c r="H72" s="4">
        <f t="shared" si="11"/>
        <v>15849</v>
      </c>
      <c r="I72" s="23" t="s">
        <v>358</v>
      </c>
      <c r="J72" s="24" t="s">
        <v>359</v>
      </c>
      <c r="K72" s="23">
        <v>15849</v>
      </c>
      <c r="L72" s="23" t="s">
        <v>212</v>
      </c>
      <c r="M72" s="24" t="s">
        <v>171</v>
      </c>
      <c r="N72" s="24"/>
      <c r="O72" s="25" t="s">
        <v>200</v>
      </c>
      <c r="P72" s="25" t="s">
        <v>360</v>
      </c>
    </row>
    <row r="73" spans="1:16" ht="12.75" customHeight="1" x14ac:dyDescent="0.2">
      <c r="A73" s="4" t="str">
        <f t="shared" si="6"/>
        <v> BRNO 27 </v>
      </c>
      <c r="B73" s="2" t="str">
        <f t="shared" si="7"/>
        <v>I</v>
      </c>
      <c r="C73" s="4">
        <f t="shared" si="8"/>
        <v>46252.446000000004</v>
      </c>
      <c r="D73" t="str">
        <f t="shared" si="9"/>
        <v>vis</v>
      </c>
      <c r="E73">
        <f>VLOOKUP(C73,Active!C$21:E$966,3,FALSE)</f>
        <v>15849.005279609371</v>
      </c>
      <c r="F73" s="2" t="s">
        <v>167</v>
      </c>
      <c r="G73" t="str">
        <f t="shared" si="10"/>
        <v>46252.446</v>
      </c>
      <c r="H73" s="4">
        <f t="shared" si="11"/>
        <v>15849</v>
      </c>
      <c r="I73" s="23" t="s">
        <v>361</v>
      </c>
      <c r="J73" s="24" t="s">
        <v>362</v>
      </c>
      <c r="K73" s="23">
        <v>15849</v>
      </c>
      <c r="L73" s="23" t="s">
        <v>278</v>
      </c>
      <c r="M73" s="24" t="s">
        <v>171</v>
      </c>
      <c r="N73" s="24"/>
      <c r="O73" s="25" t="s">
        <v>363</v>
      </c>
      <c r="P73" s="25" t="s">
        <v>360</v>
      </c>
    </row>
    <row r="74" spans="1:16" ht="12.75" customHeight="1" x14ac:dyDescent="0.2">
      <c r="A74" s="4" t="str">
        <f t="shared" si="6"/>
        <v> BRNO 27 </v>
      </c>
      <c r="B74" s="2" t="str">
        <f t="shared" si="7"/>
        <v>I</v>
      </c>
      <c r="C74" s="4">
        <f t="shared" si="8"/>
        <v>46282.436999999998</v>
      </c>
      <c r="D74" t="str">
        <f t="shared" si="9"/>
        <v>vis</v>
      </c>
      <c r="E74">
        <f>VLOOKUP(C74,Active!C$21:E$966,3,FALSE)</f>
        <v>15879.989305237126</v>
      </c>
      <c r="F74" s="2" t="s">
        <v>167</v>
      </c>
      <c r="G74" t="str">
        <f t="shared" si="10"/>
        <v>46282.437</v>
      </c>
      <c r="H74" s="4">
        <f t="shared" si="11"/>
        <v>15880</v>
      </c>
      <c r="I74" s="23" t="s">
        <v>364</v>
      </c>
      <c r="J74" s="24" t="s">
        <v>365</v>
      </c>
      <c r="K74" s="23">
        <v>15880</v>
      </c>
      <c r="L74" s="23" t="s">
        <v>212</v>
      </c>
      <c r="M74" s="24" t="s">
        <v>171</v>
      </c>
      <c r="N74" s="24"/>
      <c r="O74" s="25" t="s">
        <v>363</v>
      </c>
      <c r="P74" s="25" t="s">
        <v>360</v>
      </c>
    </row>
    <row r="75" spans="1:16" ht="12.75" customHeight="1" x14ac:dyDescent="0.2">
      <c r="A75" s="4" t="str">
        <f t="shared" ref="A75:A106" si="12">P75</f>
        <v> BBS 78 </v>
      </c>
      <c r="B75" s="2" t="str">
        <f t="shared" ref="B75:B106" si="13">IF(H75=INT(H75),"I","II")</f>
        <v>I</v>
      </c>
      <c r="C75" s="4">
        <f t="shared" ref="C75:C106" si="14">1*G75</f>
        <v>46316.324000000001</v>
      </c>
      <c r="D75" t="str">
        <f t="shared" ref="D75:D106" si="15">VLOOKUP(F75,I$1:J$5,2,FALSE)</f>
        <v>vis</v>
      </c>
      <c r="E75">
        <f>VLOOKUP(C75,Active!C$21:E$966,3,FALSE)</f>
        <v>15914.998330492968</v>
      </c>
      <c r="F75" s="2" t="s">
        <v>167</v>
      </c>
      <c r="G75" t="str">
        <f t="shared" ref="G75:G106" si="16">MID(I75,3,LEN(I75)-3)</f>
        <v>46316.324</v>
      </c>
      <c r="H75" s="4">
        <f t="shared" ref="H75:H106" si="17">1*K75</f>
        <v>15915</v>
      </c>
      <c r="I75" s="23" t="s">
        <v>366</v>
      </c>
      <c r="J75" s="24" t="s">
        <v>367</v>
      </c>
      <c r="K75" s="23">
        <v>15915</v>
      </c>
      <c r="L75" s="23" t="s">
        <v>192</v>
      </c>
      <c r="M75" s="24" t="s">
        <v>171</v>
      </c>
      <c r="N75" s="24"/>
      <c r="O75" s="25" t="s">
        <v>315</v>
      </c>
      <c r="P75" s="25" t="s">
        <v>368</v>
      </c>
    </row>
    <row r="76" spans="1:16" ht="12.75" customHeight="1" x14ac:dyDescent="0.2">
      <c r="A76" s="4" t="str">
        <f t="shared" si="12"/>
        <v> BBS 78 </v>
      </c>
      <c r="B76" s="2" t="str">
        <f t="shared" si="13"/>
        <v>I</v>
      </c>
      <c r="C76" s="4">
        <f t="shared" si="14"/>
        <v>46346.326000000001</v>
      </c>
      <c r="D76" t="str">
        <f t="shared" si="15"/>
        <v>vis</v>
      </c>
      <c r="E76">
        <f>VLOOKUP(C76,Active!C$21:E$966,3,FALSE)</f>
        <v>15945.993720339389</v>
      </c>
      <c r="F76" s="2" t="s">
        <v>167</v>
      </c>
      <c r="G76" t="str">
        <f t="shared" si="16"/>
        <v>46346.326</v>
      </c>
      <c r="H76" s="4">
        <f t="shared" si="17"/>
        <v>15946</v>
      </c>
      <c r="I76" s="23" t="s">
        <v>369</v>
      </c>
      <c r="J76" s="24" t="s">
        <v>370</v>
      </c>
      <c r="K76" s="23">
        <v>15946</v>
      </c>
      <c r="L76" s="23" t="s">
        <v>227</v>
      </c>
      <c r="M76" s="24" t="s">
        <v>171</v>
      </c>
      <c r="N76" s="24"/>
      <c r="O76" s="25" t="s">
        <v>213</v>
      </c>
      <c r="P76" s="25" t="s">
        <v>368</v>
      </c>
    </row>
    <row r="77" spans="1:16" ht="12.75" customHeight="1" x14ac:dyDescent="0.2">
      <c r="A77" s="4" t="str">
        <f t="shared" si="12"/>
        <v> BRNO 28 </v>
      </c>
      <c r="B77" s="2" t="str">
        <f t="shared" si="13"/>
        <v>I</v>
      </c>
      <c r="C77" s="4">
        <f t="shared" si="14"/>
        <v>46552.493999999999</v>
      </c>
      <c r="D77" t="str">
        <f t="shared" si="15"/>
        <v>vis</v>
      </c>
      <c r="E77">
        <f>VLOOKUP(C77,Active!C$21:E$966,3,FALSE)</f>
        <v>16158.988105175635</v>
      </c>
      <c r="F77" s="2" t="s">
        <v>167</v>
      </c>
      <c r="G77" t="str">
        <f t="shared" si="16"/>
        <v>46552.494</v>
      </c>
      <c r="H77" s="4">
        <f t="shared" si="17"/>
        <v>16159</v>
      </c>
      <c r="I77" s="23" t="s">
        <v>371</v>
      </c>
      <c r="J77" s="24" t="s">
        <v>372</v>
      </c>
      <c r="K77" s="23">
        <v>16159</v>
      </c>
      <c r="L77" s="23" t="s">
        <v>337</v>
      </c>
      <c r="M77" s="24" t="s">
        <v>171</v>
      </c>
      <c r="N77" s="24"/>
      <c r="O77" s="25" t="s">
        <v>373</v>
      </c>
      <c r="P77" s="25" t="s">
        <v>374</v>
      </c>
    </row>
    <row r="78" spans="1:16" ht="12.75" customHeight="1" x14ac:dyDescent="0.2">
      <c r="A78" s="4" t="str">
        <f t="shared" si="12"/>
        <v> BRNO 28 </v>
      </c>
      <c r="B78" s="2" t="str">
        <f t="shared" si="13"/>
        <v>I</v>
      </c>
      <c r="C78" s="4">
        <f t="shared" si="14"/>
        <v>46552.493999999999</v>
      </c>
      <c r="D78" t="str">
        <f t="shared" si="15"/>
        <v>vis</v>
      </c>
      <c r="E78">
        <f>VLOOKUP(C78,Active!C$21:E$966,3,FALSE)</f>
        <v>16158.988105175635</v>
      </c>
      <c r="F78" s="2" t="s">
        <v>167</v>
      </c>
      <c r="G78" t="str">
        <f t="shared" si="16"/>
        <v>46552.494</v>
      </c>
      <c r="H78" s="4">
        <f t="shared" si="17"/>
        <v>16159</v>
      </c>
      <c r="I78" s="23" t="s">
        <v>371</v>
      </c>
      <c r="J78" s="24" t="s">
        <v>372</v>
      </c>
      <c r="K78" s="23">
        <v>16159</v>
      </c>
      <c r="L78" s="23" t="s">
        <v>337</v>
      </c>
      <c r="M78" s="24" t="s">
        <v>171</v>
      </c>
      <c r="N78" s="24"/>
      <c r="O78" s="25" t="s">
        <v>200</v>
      </c>
      <c r="P78" s="25" t="s">
        <v>374</v>
      </c>
    </row>
    <row r="79" spans="1:16" ht="12.75" customHeight="1" x14ac:dyDescent="0.2">
      <c r="A79" s="4" t="str">
        <f t="shared" si="12"/>
        <v> BRNO 28 </v>
      </c>
      <c r="B79" s="2" t="str">
        <f t="shared" si="13"/>
        <v>I</v>
      </c>
      <c r="C79" s="4">
        <f t="shared" si="14"/>
        <v>46613.478000000003</v>
      </c>
      <c r="D79" t="str">
        <f t="shared" si="15"/>
        <v>vis</v>
      </c>
      <c r="E79">
        <f>VLOOKUP(C79,Active!C$21:E$966,3,FALSE)</f>
        <v>16221.991333440228</v>
      </c>
      <c r="F79" s="2" t="s">
        <v>167</v>
      </c>
      <c r="G79" t="str">
        <f t="shared" si="16"/>
        <v>46613.478</v>
      </c>
      <c r="H79" s="4">
        <f t="shared" si="17"/>
        <v>16222</v>
      </c>
      <c r="I79" s="23" t="s">
        <v>375</v>
      </c>
      <c r="J79" s="24" t="s">
        <v>376</v>
      </c>
      <c r="K79" s="23">
        <v>16222</v>
      </c>
      <c r="L79" s="23" t="s">
        <v>188</v>
      </c>
      <c r="M79" s="24" t="s">
        <v>171</v>
      </c>
      <c r="N79" s="24"/>
      <c r="O79" s="25" t="s">
        <v>377</v>
      </c>
      <c r="P79" s="25" t="s">
        <v>374</v>
      </c>
    </row>
    <row r="80" spans="1:16" ht="12.75" customHeight="1" x14ac:dyDescent="0.2">
      <c r="A80" s="4" t="str">
        <f t="shared" si="12"/>
        <v> BRNO 28 </v>
      </c>
      <c r="B80" s="2" t="str">
        <f t="shared" si="13"/>
        <v>I</v>
      </c>
      <c r="C80" s="4">
        <f t="shared" si="14"/>
        <v>46613.481</v>
      </c>
      <c r="D80" t="str">
        <f t="shared" si="15"/>
        <v>vis</v>
      </c>
      <c r="E80">
        <f>VLOOKUP(C80,Active!C$21:E$966,3,FALSE)</f>
        <v>16221.994432772588</v>
      </c>
      <c r="F80" s="2" t="s">
        <v>167</v>
      </c>
      <c r="G80" t="str">
        <f t="shared" si="16"/>
        <v>46613.481</v>
      </c>
      <c r="H80" s="4">
        <f t="shared" si="17"/>
        <v>16222</v>
      </c>
      <c r="I80" s="23" t="s">
        <v>378</v>
      </c>
      <c r="J80" s="24" t="s">
        <v>379</v>
      </c>
      <c r="K80" s="23">
        <v>16222</v>
      </c>
      <c r="L80" s="23" t="s">
        <v>293</v>
      </c>
      <c r="M80" s="24" t="s">
        <v>171</v>
      </c>
      <c r="N80" s="24"/>
      <c r="O80" s="25" t="s">
        <v>380</v>
      </c>
      <c r="P80" s="25" t="s">
        <v>374</v>
      </c>
    </row>
    <row r="81" spans="1:16" ht="12.75" customHeight="1" x14ac:dyDescent="0.2">
      <c r="A81" s="4" t="str">
        <f t="shared" si="12"/>
        <v> BBS 81 </v>
      </c>
      <c r="B81" s="2" t="str">
        <f t="shared" si="13"/>
        <v>I</v>
      </c>
      <c r="C81" s="4">
        <f t="shared" si="14"/>
        <v>46613.483999999997</v>
      </c>
      <c r="D81" t="str">
        <f t="shared" si="15"/>
        <v>vis</v>
      </c>
      <c r="E81">
        <f>VLOOKUP(C81,Active!C$21:E$966,3,FALSE)</f>
        <v>16221.997532104948</v>
      </c>
      <c r="F81" s="2" t="s">
        <v>167</v>
      </c>
      <c r="G81" t="str">
        <f t="shared" si="16"/>
        <v>46613.484</v>
      </c>
      <c r="H81" s="4">
        <f t="shared" si="17"/>
        <v>16222</v>
      </c>
      <c r="I81" s="23" t="s">
        <v>381</v>
      </c>
      <c r="J81" s="24" t="s">
        <v>382</v>
      </c>
      <c r="K81" s="23">
        <v>16222</v>
      </c>
      <c r="L81" s="23" t="s">
        <v>192</v>
      </c>
      <c r="M81" s="24" t="s">
        <v>171</v>
      </c>
      <c r="N81" s="24"/>
      <c r="O81" s="25" t="s">
        <v>383</v>
      </c>
      <c r="P81" s="25" t="s">
        <v>384</v>
      </c>
    </row>
    <row r="82" spans="1:16" ht="12.75" customHeight="1" x14ac:dyDescent="0.2">
      <c r="A82" s="4" t="str">
        <f t="shared" si="12"/>
        <v> BRNO 28 </v>
      </c>
      <c r="B82" s="2" t="str">
        <f t="shared" si="13"/>
        <v>I</v>
      </c>
      <c r="C82" s="4">
        <f t="shared" si="14"/>
        <v>46613.485000000001</v>
      </c>
      <c r="D82" t="str">
        <f t="shared" si="15"/>
        <v>vis</v>
      </c>
      <c r="E82">
        <f>VLOOKUP(C82,Active!C$21:E$966,3,FALSE)</f>
        <v>16221.998565215739</v>
      </c>
      <c r="F82" s="2" t="s">
        <v>167</v>
      </c>
      <c r="G82" t="str">
        <f t="shared" si="16"/>
        <v>46613.485</v>
      </c>
      <c r="H82" s="4">
        <f t="shared" si="17"/>
        <v>16222</v>
      </c>
      <c r="I82" s="23" t="s">
        <v>385</v>
      </c>
      <c r="J82" s="24" t="s">
        <v>386</v>
      </c>
      <c r="K82" s="23">
        <v>16222</v>
      </c>
      <c r="L82" s="23" t="s">
        <v>176</v>
      </c>
      <c r="M82" s="24" t="s">
        <v>171</v>
      </c>
      <c r="N82" s="24"/>
      <c r="O82" s="25" t="s">
        <v>363</v>
      </c>
      <c r="P82" s="25" t="s">
        <v>374</v>
      </c>
    </row>
    <row r="83" spans="1:16" ht="12.75" customHeight="1" x14ac:dyDescent="0.2">
      <c r="A83" s="4" t="str">
        <f t="shared" si="12"/>
        <v> BRNO 28 </v>
      </c>
      <c r="B83" s="2" t="str">
        <f t="shared" si="13"/>
        <v>I</v>
      </c>
      <c r="C83" s="4">
        <f t="shared" si="14"/>
        <v>46613.491000000002</v>
      </c>
      <c r="D83" t="str">
        <f t="shared" si="15"/>
        <v>vis</v>
      </c>
      <c r="E83">
        <f>VLOOKUP(C83,Active!C$21:E$966,3,FALSE)</f>
        <v>16222.004763880464</v>
      </c>
      <c r="F83" s="2" t="s">
        <v>167</v>
      </c>
      <c r="G83" t="str">
        <f t="shared" si="16"/>
        <v>46613.491</v>
      </c>
      <c r="H83" s="4">
        <f t="shared" si="17"/>
        <v>16222</v>
      </c>
      <c r="I83" s="23" t="s">
        <v>387</v>
      </c>
      <c r="J83" s="24" t="s">
        <v>388</v>
      </c>
      <c r="K83" s="23">
        <v>16222</v>
      </c>
      <c r="L83" s="23" t="s">
        <v>278</v>
      </c>
      <c r="M83" s="24" t="s">
        <v>171</v>
      </c>
      <c r="N83" s="24"/>
      <c r="O83" s="25" t="s">
        <v>248</v>
      </c>
      <c r="P83" s="25" t="s">
        <v>374</v>
      </c>
    </row>
    <row r="84" spans="1:16" ht="12.75" customHeight="1" x14ac:dyDescent="0.2">
      <c r="A84" s="4" t="str">
        <f t="shared" si="12"/>
        <v> BBS 81 </v>
      </c>
      <c r="B84" s="2" t="str">
        <f t="shared" si="13"/>
        <v>I</v>
      </c>
      <c r="C84" s="4">
        <f t="shared" si="14"/>
        <v>46614.457000000002</v>
      </c>
      <c r="D84" t="str">
        <f t="shared" si="15"/>
        <v>vis</v>
      </c>
      <c r="E84">
        <f>VLOOKUP(C84,Active!C$21:E$966,3,FALSE)</f>
        <v>16223.002748901185</v>
      </c>
      <c r="F84" s="2" t="s">
        <v>167</v>
      </c>
      <c r="G84" t="str">
        <f t="shared" si="16"/>
        <v>46614.457</v>
      </c>
      <c r="H84" s="4">
        <f t="shared" si="17"/>
        <v>16223</v>
      </c>
      <c r="I84" s="23" t="s">
        <v>389</v>
      </c>
      <c r="J84" s="24" t="s">
        <v>390</v>
      </c>
      <c r="K84" s="23">
        <v>16223</v>
      </c>
      <c r="L84" s="23" t="s">
        <v>296</v>
      </c>
      <c r="M84" s="24" t="s">
        <v>171</v>
      </c>
      <c r="N84" s="24"/>
      <c r="O84" s="25" t="s">
        <v>383</v>
      </c>
      <c r="P84" s="25" t="s">
        <v>384</v>
      </c>
    </row>
    <row r="85" spans="1:16" ht="12.75" customHeight="1" x14ac:dyDescent="0.2">
      <c r="A85" s="4" t="str">
        <f t="shared" si="12"/>
        <v> BRNO 28 </v>
      </c>
      <c r="B85" s="2" t="str">
        <f t="shared" si="13"/>
        <v>I</v>
      </c>
      <c r="C85" s="4">
        <f t="shared" si="14"/>
        <v>46614.462</v>
      </c>
      <c r="D85" t="str">
        <f t="shared" si="15"/>
        <v>vis</v>
      </c>
      <c r="E85">
        <f>VLOOKUP(C85,Active!C$21:E$966,3,FALSE)</f>
        <v>16223.00791445512</v>
      </c>
      <c r="F85" s="2" t="s">
        <v>167</v>
      </c>
      <c r="G85" t="str">
        <f t="shared" si="16"/>
        <v>46614.462</v>
      </c>
      <c r="H85" s="4">
        <f t="shared" si="17"/>
        <v>16223</v>
      </c>
      <c r="I85" s="23" t="s">
        <v>391</v>
      </c>
      <c r="J85" s="24" t="s">
        <v>392</v>
      </c>
      <c r="K85" s="23">
        <v>16223</v>
      </c>
      <c r="L85" s="23" t="s">
        <v>393</v>
      </c>
      <c r="M85" s="24" t="s">
        <v>171</v>
      </c>
      <c r="N85" s="24"/>
      <c r="O85" s="25" t="s">
        <v>377</v>
      </c>
      <c r="P85" s="25" t="s">
        <v>374</v>
      </c>
    </row>
    <row r="86" spans="1:16" ht="12.75" customHeight="1" x14ac:dyDescent="0.2">
      <c r="A86" s="4" t="str">
        <f t="shared" si="12"/>
        <v> BRNO 28 </v>
      </c>
      <c r="B86" s="2" t="str">
        <f t="shared" si="13"/>
        <v>I</v>
      </c>
      <c r="C86" s="4">
        <f t="shared" si="14"/>
        <v>46614.463000000003</v>
      </c>
      <c r="D86" t="str">
        <f t="shared" si="15"/>
        <v>vis</v>
      </c>
      <c r="E86">
        <f>VLOOKUP(C86,Active!C$21:E$966,3,FALSE)</f>
        <v>16223.008947565912</v>
      </c>
      <c r="F86" s="2" t="s">
        <v>167</v>
      </c>
      <c r="G86" t="str">
        <f t="shared" si="16"/>
        <v>46614.463</v>
      </c>
      <c r="H86" s="4">
        <f t="shared" si="17"/>
        <v>16223</v>
      </c>
      <c r="I86" s="23" t="s">
        <v>394</v>
      </c>
      <c r="J86" s="24" t="s">
        <v>395</v>
      </c>
      <c r="K86" s="23">
        <v>16223</v>
      </c>
      <c r="L86" s="23" t="s">
        <v>396</v>
      </c>
      <c r="M86" s="24" t="s">
        <v>171</v>
      </c>
      <c r="N86" s="24"/>
      <c r="O86" s="25" t="s">
        <v>397</v>
      </c>
      <c r="P86" s="25" t="s">
        <v>374</v>
      </c>
    </row>
    <row r="87" spans="1:16" ht="12.75" customHeight="1" x14ac:dyDescent="0.2">
      <c r="A87" s="4" t="str">
        <f t="shared" si="12"/>
        <v> BRNO 28 </v>
      </c>
      <c r="B87" s="2" t="str">
        <f t="shared" si="13"/>
        <v>I</v>
      </c>
      <c r="C87" s="4">
        <f t="shared" si="14"/>
        <v>46614.464</v>
      </c>
      <c r="D87" t="str">
        <f t="shared" si="15"/>
        <v>vis</v>
      </c>
      <c r="E87">
        <f>VLOOKUP(C87,Active!C$21:E$966,3,FALSE)</f>
        <v>16223.009980676696</v>
      </c>
      <c r="F87" s="2" t="s">
        <v>167</v>
      </c>
      <c r="G87" t="str">
        <f t="shared" si="16"/>
        <v>46614.464</v>
      </c>
      <c r="H87" s="4">
        <f t="shared" si="17"/>
        <v>16223</v>
      </c>
      <c r="I87" s="23" t="s">
        <v>398</v>
      </c>
      <c r="J87" s="24" t="s">
        <v>399</v>
      </c>
      <c r="K87" s="23">
        <v>16223</v>
      </c>
      <c r="L87" s="23" t="s">
        <v>235</v>
      </c>
      <c r="M87" s="24" t="s">
        <v>171</v>
      </c>
      <c r="N87" s="24"/>
      <c r="O87" s="25" t="s">
        <v>373</v>
      </c>
      <c r="P87" s="25" t="s">
        <v>374</v>
      </c>
    </row>
    <row r="88" spans="1:16" ht="12.75" customHeight="1" x14ac:dyDescent="0.2">
      <c r="A88" s="4" t="str">
        <f t="shared" si="12"/>
        <v> BRNO 28 </v>
      </c>
      <c r="B88" s="2" t="str">
        <f t="shared" si="13"/>
        <v>I</v>
      </c>
      <c r="C88" s="4">
        <f t="shared" si="14"/>
        <v>46614.466999999997</v>
      </c>
      <c r="D88" t="str">
        <f t="shared" si="15"/>
        <v>vis</v>
      </c>
      <c r="E88">
        <f>VLOOKUP(C88,Active!C$21:E$966,3,FALSE)</f>
        <v>16223.013080009056</v>
      </c>
      <c r="F88" s="2" t="s">
        <v>167</v>
      </c>
      <c r="G88" t="str">
        <f t="shared" si="16"/>
        <v>46614.467</v>
      </c>
      <c r="H88" s="4">
        <f t="shared" si="17"/>
        <v>16223</v>
      </c>
      <c r="I88" s="23" t="s">
        <v>400</v>
      </c>
      <c r="J88" s="24" t="s">
        <v>401</v>
      </c>
      <c r="K88" s="23">
        <v>16223</v>
      </c>
      <c r="L88" s="23" t="s">
        <v>402</v>
      </c>
      <c r="M88" s="24" t="s">
        <v>171</v>
      </c>
      <c r="N88" s="24"/>
      <c r="O88" s="25" t="s">
        <v>403</v>
      </c>
      <c r="P88" s="25" t="s">
        <v>374</v>
      </c>
    </row>
    <row r="89" spans="1:16" ht="12.75" customHeight="1" x14ac:dyDescent="0.2">
      <c r="A89" s="4" t="str">
        <f t="shared" si="12"/>
        <v> BRNO 28 </v>
      </c>
      <c r="B89" s="2" t="str">
        <f t="shared" si="13"/>
        <v>I</v>
      </c>
      <c r="C89" s="4">
        <f t="shared" si="14"/>
        <v>46615.415999999997</v>
      </c>
      <c r="D89" t="str">
        <f t="shared" si="15"/>
        <v>vis</v>
      </c>
      <c r="E89">
        <f>VLOOKUP(C89,Active!C$21:E$966,3,FALSE)</f>
        <v>16223.993502146388</v>
      </c>
      <c r="F89" s="2" t="s">
        <v>167</v>
      </c>
      <c r="G89" t="str">
        <f t="shared" si="16"/>
        <v>46615.416</v>
      </c>
      <c r="H89" s="4">
        <f t="shared" si="17"/>
        <v>16224</v>
      </c>
      <c r="I89" s="23" t="s">
        <v>404</v>
      </c>
      <c r="J89" s="24" t="s">
        <v>405</v>
      </c>
      <c r="K89" s="23">
        <v>16224</v>
      </c>
      <c r="L89" s="23" t="s">
        <v>227</v>
      </c>
      <c r="M89" s="24" t="s">
        <v>171</v>
      </c>
      <c r="N89" s="24"/>
      <c r="O89" s="25" t="s">
        <v>363</v>
      </c>
      <c r="P89" s="25" t="s">
        <v>374</v>
      </c>
    </row>
    <row r="90" spans="1:16" ht="12.75" customHeight="1" x14ac:dyDescent="0.2">
      <c r="A90" s="4" t="str">
        <f t="shared" si="12"/>
        <v> BRNO 28 </v>
      </c>
      <c r="B90" s="2" t="str">
        <f t="shared" si="13"/>
        <v>I</v>
      </c>
      <c r="C90" s="4">
        <f t="shared" si="14"/>
        <v>46615.417999999998</v>
      </c>
      <c r="D90" t="str">
        <f t="shared" si="15"/>
        <v>vis</v>
      </c>
      <c r="E90">
        <f>VLOOKUP(C90,Active!C$21:E$966,3,FALSE)</f>
        <v>16223.995568367964</v>
      </c>
      <c r="F90" s="2" t="s">
        <v>167</v>
      </c>
      <c r="G90" t="str">
        <f t="shared" si="16"/>
        <v>46615.418</v>
      </c>
      <c r="H90" s="4">
        <f t="shared" si="17"/>
        <v>16224</v>
      </c>
      <c r="I90" s="23" t="s">
        <v>406</v>
      </c>
      <c r="J90" s="24" t="s">
        <v>407</v>
      </c>
      <c r="K90" s="23">
        <v>16224</v>
      </c>
      <c r="L90" s="23" t="s">
        <v>185</v>
      </c>
      <c r="M90" s="24" t="s">
        <v>171</v>
      </c>
      <c r="N90" s="24"/>
      <c r="O90" s="25" t="s">
        <v>377</v>
      </c>
      <c r="P90" s="25" t="s">
        <v>374</v>
      </c>
    </row>
    <row r="91" spans="1:16" ht="12.75" customHeight="1" x14ac:dyDescent="0.2">
      <c r="A91" s="4" t="str">
        <f t="shared" si="12"/>
        <v> BRNO 28 </v>
      </c>
      <c r="B91" s="2" t="str">
        <f t="shared" si="13"/>
        <v>I</v>
      </c>
      <c r="C91" s="4">
        <f t="shared" si="14"/>
        <v>46615.419000000002</v>
      </c>
      <c r="D91" t="str">
        <f t="shared" si="15"/>
        <v>vis</v>
      </c>
      <c r="E91">
        <f>VLOOKUP(C91,Active!C$21:E$966,3,FALSE)</f>
        <v>16223.996601478755</v>
      </c>
      <c r="F91" s="2" t="s">
        <v>167</v>
      </c>
      <c r="G91" t="str">
        <f t="shared" si="16"/>
        <v>46615.419</v>
      </c>
      <c r="H91" s="4">
        <f t="shared" si="17"/>
        <v>16224</v>
      </c>
      <c r="I91" s="23" t="s">
        <v>408</v>
      </c>
      <c r="J91" s="24" t="s">
        <v>409</v>
      </c>
      <c r="K91" s="23">
        <v>16224</v>
      </c>
      <c r="L91" s="23" t="s">
        <v>182</v>
      </c>
      <c r="M91" s="24" t="s">
        <v>171</v>
      </c>
      <c r="N91" s="24"/>
      <c r="O91" s="25" t="s">
        <v>410</v>
      </c>
      <c r="P91" s="25" t="s">
        <v>374</v>
      </c>
    </row>
    <row r="92" spans="1:16" ht="12.75" customHeight="1" x14ac:dyDescent="0.2">
      <c r="A92" s="4" t="str">
        <f t="shared" si="12"/>
        <v> BRNO 28 </v>
      </c>
      <c r="B92" s="2" t="str">
        <f t="shared" si="13"/>
        <v>I</v>
      </c>
      <c r="C92" s="4">
        <f t="shared" si="14"/>
        <v>46615.42</v>
      </c>
      <c r="D92" t="str">
        <f t="shared" si="15"/>
        <v>vis</v>
      </c>
      <c r="E92">
        <f>VLOOKUP(C92,Active!C$21:E$966,3,FALSE)</f>
        <v>16223.997634589539</v>
      </c>
      <c r="F92" s="2" t="s">
        <v>167</v>
      </c>
      <c r="G92" t="str">
        <f t="shared" si="16"/>
        <v>46615.420</v>
      </c>
      <c r="H92" s="4">
        <f t="shared" si="17"/>
        <v>16224</v>
      </c>
      <c r="I92" s="23" t="s">
        <v>411</v>
      </c>
      <c r="J92" s="24" t="s">
        <v>412</v>
      </c>
      <c r="K92" s="23">
        <v>16224</v>
      </c>
      <c r="L92" s="23" t="s">
        <v>192</v>
      </c>
      <c r="M92" s="24" t="s">
        <v>171</v>
      </c>
      <c r="N92" s="24"/>
      <c r="O92" s="25" t="s">
        <v>413</v>
      </c>
      <c r="P92" s="25" t="s">
        <v>374</v>
      </c>
    </row>
    <row r="93" spans="1:16" ht="12.75" customHeight="1" x14ac:dyDescent="0.2">
      <c r="A93" s="4" t="str">
        <f t="shared" si="12"/>
        <v> BRNO 28 </v>
      </c>
      <c r="B93" s="2" t="str">
        <f t="shared" si="13"/>
        <v>I</v>
      </c>
      <c r="C93" s="4">
        <f t="shared" si="14"/>
        <v>46615.423000000003</v>
      </c>
      <c r="D93" t="str">
        <f t="shared" si="15"/>
        <v>vis</v>
      </c>
      <c r="E93">
        <f>VLOOKUP(C93,Active!C$21:E$966,3,FALSE)</f>
        <v>16224.000733921906</v>
      </c>
      <c r="F93" s="2" t="s">
        <v>167</v>
      </c>
      <c r="G93" t="str">
        <f t="shared" si="16"/>
        <v>46615.423</v>
      </c>
      <c r="H93" s="4">
        <f t="shared" si="17"/>
        <v>16224</v>
      </c>
      <c r="I93" s="23" t="s">
        <v>414</v>
      </c>
      <c r="J93" s="24" t="s">
        <v>415</v>
      </c>
      <c r="K93" s="23">
        <v>16224</v>
      </c>
      <c r="L93" s="23" t="s">
        <v>170</v>
      </c>
      <c r="M93" s="24" t="s">
        <v>171</v>
      </c>
      <c r="N93" s="24"/>
      <c r="O93" s="25" t="s">
        <v>380</v>
      </c>
      <c r="P93" s="25" t="s">
        <v>374</v>
      </c>
    </row>
    <row r="94" spans="1:16" ht="12.75" customHeight="1" x14ac:dyDescent="0.2">
      <c r="A94" s="4" t="str">
        <f t="shared" si="12"/>
        <v> BRNO 28 </v>
      </c>
      <c r="B94" s="2" t="str">
        <f t="shared" si="13"/>
        <v>I</v>
      </c>
      <c r="C94" s="4">
        <f t="shared" si="14"/>
        <v>46645.430999999997</v>
      </c>
      <c r="D94" t="str">
        <f t="shared" si="15"/>
        <v>vis</v>
      </c>
      <c r="E94">
        <f>VLOOKUP(C94,Active!C$21:E$966,3,FALSE)</f>
        <v>16255.002322433047</v>
      </c>
      <c r="F94" s="2" t="s">
        <v>167</v>
      </c>
      <c r="G94" t="str">
        <f t="shared" si="16"/>
        <v>46645.431</v>
      </c>
      <c r="H94" s="4">
        <f t="shared" si="17"/>
        <v>16255</v>
      </c>
      <c r="I94" s="23" t="s">
        <v>416</v>
      </c>
      <c r="J94" s="24" t="s">
        <v>417</v>
      </c>
      <c r="K94" s="23">
        <v>16255</v>
      </c>
      <c r="L94" s="23" t="s">
        <v>206</v>
      </c>
      <c r="M94" s="24" t="s">
        <v>171</v>
      </c>
      <c r="N94" s="24"/>
      <c r="O94" s="25" t="s">
        <v>418</v>
      </c>
      <c r="P94" s="25" t="s">
        <v>374</v>
      </c>
    </row>
    <row r="95" spans="1:16" ht="12.75" customHeight="1" x14ac:dyDescent="0.2">
      <c r="A95" s="4" t="str">
        <f t="shared" si="12"/>
        <v> BRNO 28 </v>
      </c>
      <c r="B95" s="2" t="str">
        <f t="shared" si="13"/>
        <v>I</v>
      </c>
      <c r="C95" s="4">
        <f t="shared" si="14"/>
        <v>46645.432000000001</v>
      </c>
      <c r="D95" t="str">
        <f t="shared" si="15"/>
        <v>vis</v>
      </c>
      <c r="E95">
        <f>VLOOKUP(C95,Active!C$21:E$966,3,FALSE)</f>
        <v>16255.003355543839</v>
      </c>
      <c r="F95" s="2" t="s">
        <v>167</v>
      </c>
      <c r="G95" t="str">
        <f t="shared" si="16"/>
        <v>46645.432</v>
      </c>
      <c r="H95" s="4">
        <f t="shared" si="17"/>
        <v>16255</v>
      </c>
      <c r="I95" s="23" t="s">
        <v>419</v>
      </c>
      <c r="J95" s="24" t="s">
        <v>420</v>
      </c>
      <c r="K95" s="23">
        <v>16255</v>
      </c>
      <c r="L95" s="23" t="s">
        <v>296</v>
      </c>
      <c r="M95" s="24" t="s">
        <v>171</v>
      </c>
      <c r="N95" s="24"/>
      <c r="O95" s="25" t="s">
        <v>413</v>
      </c>
      <c r="P95" s="25" t="s">
        <v>374</v>
      </c>
    </row>
    <row r="96" spans="1:16" ht="12.75" customHeight="1" x14ac:dyDescent="0.2">
      <c r="A96" s="4" t="str">
        <f t="shared" si="12"/>
        <v> BRNO 28 </v>
      </c>
      <c r="B96" s="2" t="str">
        <f t="shared" si="13"/>
        <v>I</v>
      </c>
      <c r="C96" s="4">
        <f t="shared" si="14"/>
        <v>46646.396000000001</v>
      </c>
      <c r="D96" t="str">
        <f t="shared" si="15"/>
        <v>vis</v>
      </c>
      <c r="E96">
        <f>VLOOKUP(C96,Active!C$21:E$966,3,FALSE)</f>
        <v>16255.999274342983</v>
      </c>
      <c r="F96" s="2" t="s">
        <v>167</v>
      </c>
      <c r="G96" t="str">
        <f t="shared" si="16"/>
        <v>46646.396</v>
      </c>
      <c r="H96" s="4">
        <f t="shared" si="17"/>
        <v>16256</v>
      </c>
      <c r="I96" s="23" t="s">
        <v>421</v>
      </c>
      <c r="J96" s="24" t="s">
        <v>422</v>
      </c>
      <c r="K96" s="23">
        <v>16256</v>
      </c>
      <c r="L96" s="23" t="s">
        <v>176</v>
      </c>
      <c r="M96" s="24" t="s">
        <v>171</v>
      </c>
      <c r="N96" s="24"/>
      <c r="O96" s="25" t="s">
        <v>418</v>
      </c>
      <c r="P96" s="25" t="s">
        <v>374</v>
      </c>
    </row>
    <row r="97" spans="1:16" ht="12.75" customHeight="1" x14ac:dyDescent="0.2">
      <c r="A97" s="4" t="str">
        <f t="shared" si="12"/>
        <v> BBS 84 </v>
      </c>
      <c r="B97" s="2" t="str">
        <f t="shared" si="13"/>
        <v>I</v>
      </c>
      <c r="C97" s="4">
        <f t="shared" si="14"/>
        <v>46976.463000000003</v>
      </c>
      <c r="D97" t="str">
        <f t="shared" si="15"/>
        <v>vis</v>
      </c>
      <c r="E97">
        <f>VLOOKUP(C97,Active!C$21:E$966,3,FALSE)</f>
        <v>16596.995052639064</v>
      </c>
      <c r="F97" s="2" t="s">
        <v>167</v>
      </c>
      <c r="G97" t="str">
        <f t="shared" si="16"/>
        <v>46976.463</v>
      </c>
      <c r="H97" s="4">
        <f t="shared" si="17"/>
        <v>16597</v>
      </c>
      <c r="I97" s="23" t="s">
        <v>423</v>
      </c>
      <c r="J97" s="24" t="s">
        <v>424</v>
      </c>
      <c r="K97" s="23">
        <v>16597</v>
      </c>
      <c r="L97" s="23" t="s">
        <v>293</v>
      </c>
      <c r="M97" s="24" t="s">
        <v>171</v>
      </c>
      <c r="N97" s="24"/>
      <c r="O97" s="25" t="s">
        <v>213</v>
      </c>
      <c r="P97" s="25" t="s">
        <v>425</v>
      </c>
    </row>
    <row r="98" spans="1:16" ht="12.75" customHeight="1" x14ac:dyDescent="0.2">
      <c r="A98" s="4" t="str">
        <f t="shared" si="12"/>
        <v> BBS 86 </v>
      </c>
      <c r="B98" s="2" t="str">
        <f t="shared" si="13"/>
        <v>I</v>
      </c>
      <c r="C98" s="4">
        <f t="shared" si="14"/>
        <v>47009.375</v>
      </c>
      <c r="D98" t="str">
        <f t="shared" si="15"/>
        <v>vis</v>
      </c>
      <c r="E98">
        <f>VLOOKUP(C98,Active!C$21:E$966,3,FALSE)</f>
        <v>16630.996794877094</v>
      </c>
      <c r="F98" s="2" t="s">
        <v>167</v>
      </c>
      <c r="G98" t="str">
        <f t="shared" si="16"/>
        <v>47009.375</v>
      </c>
      <c r="H98" s="4">
        <f t="shared" si="17"/>
        <v>16631</v>
      </c>
      <c r="I98" s="23" t="s">
        <v>426</v>
      </c>
      <c r="J98" s="24" t="s">
        <v>427</v>
      </c>
      <c r="K98" s="23">
        <v>16631</v>
      </c>
      <c r="L98" s="23" t="s">
        <v>182</v>
      </c>
      <c r="M98" s="24" t="s">
        <v>171</v>
      </c>
      <c r="N98" s="24"/>
      <c r="O98" s="25" t="s">
        <v>428</v>
      </c>
      <c r="P98" s="25" t="s">
        <v>429</v>
      </c>
    </row>
    <row r="99" spans="1:16" ht="12.75" customHeight="1" x14ac:dyDescent="0.2">
      <c r="A99" s="4" t="str">
        <f t="shared" si="12"/>
        <v> BBS 85 </v>
      </c>
      <c r="B99" s="2" t="str">
        <f t="shared" si="13"/>
        <v>I</v>
      </c>
      <c r="C99" s="4">
        <f t="shared" si="14"/>
        <v>47037.445</v>
      </c>
      <c r="D99" t="str">
        <f t="shared" si="15"/>
        <v>vis</v>
      </c>
      <c r="E99">
        <f>VLOOKUP(C99,Active!C$21:E$966,3,FALSE)</f>
        <v>16659.996214682073</v>
      </c>
      <c r="F99" s="2" t="s">
        <v>167</v>
      </c>
      <c r="G99" t="str">
        <f t="shared" si="16"/>
        <v>47037.445</v>
      </c>
      <c r="H99" s="4">
        <f t="shared" si="17"/>
        <v>16660</v>
      </c>
      <c r="I99" s="23" t="s">
        <v>430</v>
      </c>
      <c r="J99" s="24" t="s">
        <v>431</v>
      </c>
      <c r="K99" s="23">
        <v>16660</v>
      </c>
      <c r="L99" s="23" t="s">
        <v>185</v>
      </c>
      <c r="M99" s="24" t="s">
        <v>171</v>
      </c>
      <c r="N99" s="24"/>
      <c r="O99" s="25" t="s">
        <v>213</v>
      </c>
      <c r="P99" s="25" t="s">
        <v>432</v>
      </c>
    </row>
    <row r="100" spans="1:16" ht="12.75" customHeight="1" x14ac:dyDescent="0.2">
      <c r="A100" s="4" t="str">
        <f t="shared" si="12"/>
        <v> BBS 86 </v>
      </c>
      <c r="B100" s="2" t="str">
        <f t="shared" si="13"/>
        <v>I</v>
      </c>
      <c r="C100" s="4">
        <f t="shared" si="14"/>
        <v>47039.373</v>
      </c>
      <c r="D100" t="str">
        <f t="shared" si="15"/>
        <v>vis</v>
      </c>
      <c r="E100">
        <f>VLOOKUP(C100,Active!C$21:E$966,3,FALSE)</f>
        <v>16661.988052280365</v>
      </c>
      <c r="F100" s="2" t="s">
        <v>167</v>
      </c>
      <c r="G100" t="str">
        <f t="shared" si="16"/>
        <v>47039.373</v>
      </c>
      <c r="H100" s="4">
        <f t="shared" si="17"/>
        <v>16662</v>
      </c>
      <c r="I100" s="23" t="s">
        <v>433</v>
      </c>
      <c r="J100" s="24" t="s">
        <v>434</v>
      </c>
      <c r="K100" s="23">
        <v>16662</v>
      </c>
      <c r="L100" s="23" t="s">
        <v>337</v>
      </c>
      <c r="M100" s="24" t="s">
        <v>171</v>
      </c>
      <c r="N100" s="24"/>
      <c r="O100" s="25" t="s">
        <v>383</v>
      </c>
      <c r="P100" s="25" t="s">
        <v>429</v>
      </c>
    </row>
    <row r="101" spans="1:16" ht="12.75" customHeight="1" x14ac:dyDescent="0.2">
      <c r="A101" s="4" t="str">
        <f t="shared" si="12"/>
        <v> BBS 85 </v>
      </c>
      <c r="B101" s="2" t="str">
        <f t="shared" si="13"/>
        <v>I</v>
      </c>
      <c r="C101" s="4">
        <f t="shared" si="14"/>
        <v>47039.383000000002</v>
      </c>
      <c r="D101" t="str">
        <f t="shared" si="15"/>
        <v>vis</v>
      </c>
      <c r="E101">
        <f>VLOOKUP(C101,Active!C$21:E$966,3,FALSE)</f>
        <v>16661.99838338824</v>
      </c>
      <c r="F101" s="2" t="s">
        <v>167</v>
      </c>
      <c r="G101" t="str">
        <f t="shared" si="16"/>
        <v>47039.383</v>
      </c>
      <c r="H101" s="4">
        <f t="shared" si="17"/>
        <v>16662</v>
      </c>
      <c r="I101" s="23" t="s">
        <v>435</v>
      </c>
      <c r="J101" s="24" t="s">
        <v>436</v>
      </c>
      <c r="K101" s="23">
        <v>16662</v>
      </c>
      <c r="L101" s="23" t="s">
        <v>192</v>
      </c>
      <c r="M101" s="24" t="s">
        <v>171</v>
      </c>
      <c r="N101" s="24"/>
      <c r="O101" s="25" t="s">
        <v>213</v>
      </c>
      <c r="P101" s="25" t="s">
        <v>432</v>
      </c>
    </row>
    <row r="102" spans="1:16" ht="12.75" customHeight="1" x14ac:dyDescent="0.2">
      <c r="A102" s="4" t="str">
        <f t="shared" si="12"/>
        <v> BBS 88 </v>
      </c>
      <c r="B102" s="2" t="str">
        <f t="shared" si="13"/>
        <v>I</v>
      </c>
      <c r="C102" s="4">
        <f t="shared" si="14"/>
        <v>47307.516000000003</v>
      </c>
      <c r="D102" t="str">
        <f t="shared" si="15"/>
        <v>vis</v>
      </c>
      <c r="E102">
        <f>VLOOKUP(C102,Active!C$21:E$966,3,FALSE)</f>
        <v>16939.009478171611</v>
      </c>
      <c r="F102" s="2" t="s">
        <v>167</v>
      </c>
      <c r="G102" t="str">
        <f t="shared" si="16"/>
        <v>47307.516</v>
      </c>
      <c r="H102" s="4">
        <f t="shared" si="17"/>
        <v>16939</v>
      </c>
      <c r="I102" s="23" t="s">
        <v>437</v>
      </c>
      <c r="J102" s="24" t="s">
        <v>438</v>
      </c>
      <c r="K102" s="23">
        <v>16939</v>
      </c>
      <c r="L102" s="23" t="s">
        <v>396</v>
      </c>
      <c r="M102" s="24" t="s">
        <v>171</v>
      </c>
      <c r="N102" s="24"/>
      <c r="O102" s="25" t="s">
        <v>213</v>
      </c>
      <c r="P102" s="25" t="s">
        <v>439</v>
      </c>
    </row>
    <row r="103" spans="1:16" ht="12.75" customHeight="1" x14ac:dyDescent="0.2">
      <c r="A103" s="4" t="str">
        <f t="shared" si="12"/>
        <v> BBS 93 </v>
      </c>
      <c r="B103" s="2" t="str">
        <f t="shared" si="13"/>
        <v>I</v>
      </c>
      <c r="C103" s="4">
        <f t="shared" si="14"/>
        <v>47827.292000000001</v>
      </c>
      <c r="D103" t="str">
        <f t="shared" si="15"/>
        <v>vis</v>
      </c>
      <c r="E103">
        <f>VLOOKUP(C103,Active!C$21:E$966,3,FALSE)</f>
        <v>17475.995670852557</v>
      </c>
      <c r="F103" s="2" t="s">
        <v>167</v>
      </c>
      <c r="G103" t="str">
        <f t="shared" si="16"/>
        <v>47827.292</v>
      </c>
      <c r="H103" s="4">
        <f t="shared" si="17"/>
        <v>17476</v>
      </c>
      <c r="I103" s="23" t="s">
        <v>440</v>
      </c>
      <c r="J103" s="24" t="s">
        <v>441</v>
      </c>
      <c r="K103" s="23">
        <v>17476</v>
      </c>
      <c r="L103" s="23" t="s">
        <v>185</v>
      </c>
      <c r="M103" s="24" t="s">
        <v>171</v>
      </c>
      <c r="N103" s="24"/>
      <c r="O103" s="25" t="s">
        <v>213</v>
      </c>
      <c r="P103" s="25" t="s">
        <v>442</v>
      </c>
    </row>
    <row r="104" spans="1:16" ht="12.75" customHeight="1" x14ac:dyDescent="0.2">
      <c r="A104" s="4" t="str">
        <f t="shared" si="12"/>
        <v> BBS 95 </v>
      </c>
      <c r="B104" s="2" t="str">
        <f t="shared" si="13"/>
        <v>I</v>
      </c>
      <c r="C104" s="4">
        <f t="shared" si="14"/>
        <v>48002.491999999998</v>
      </c>
      <c r="D104" t="str">
        <f t="shared" si="15"/>
        <v>vis</v>
      </c>
      <c r="E104">
        <f>VLOOKUP(C104,Active!C$21:E$966,3,FALSE)</f>
        <v>17656.99668082166</v>
      </c>
      <c r="F104" s="2" t="s">
        <v>167</v>
      </c>
      <c r="G104" t="str">
        <f t="shared" si="16"/>
        <v>48002.492</v>
      </c>
      <c r="H104" s="4">
        <f t="shared" si="17"/>
        <v>17657</v>
      </c>
      <c r="I104" s="23" t="s">
        <v>443</v>
      </c>
      <c r="J104" s="24" t="s">
        <v>444</v>
      </c>
      <c r="K104" s="23">
        <v>17657</v>
      </c>
      <c r="L104" s="23" t="s">
        <v>182</v>
      </c>
      <c r="M104" s="24" t="s">
        <v>171</v>
      </c>
      <c r="N104" s="24"/>
      <c r="O104" s="25" t="s">
        <v>213</v>
      </c>
      <c r="P104" s="25" t="s">
        <v>445</v>
      </c>
    </row>
    <row r="105" spans="1:16" ht="12.75" customHeight="1" x14ac:dyDescent="0.2">
      <c r="A105" s="4" t="str">
        <f t="shared" si="12"/>
        <v> BBS 96 </v>
      </c>
      <c r="B105" s="2" t="str">
        <f t="shared" si="13"/>
        <v>I</v>
      </c>
      <c r="C105" s="4">
        <f t="shared" si="14"/>
        <v>48093.487000000001</v>
      </c>
      <c r="D105" t="str">
        <f t="shared" si="15"/>
        <v>vis</v>
      </c>
      <c r="E105">
        <f>VLOOKUP(C105,Active!C$21:E$966,3,FALSE)</f>
        <v>17751.004596929761</v>
      </c>
      <c r="F105" s="2" t="s">
        <v>167</v>
      </c>
      <c r="G105" t="str">
        <f t="shared" si="16"/>
        <v>48093.487</v>
      </c>
      <c r="H105" s="4">
        <f t="shared" si="17"/>
        <v>17751</v>
      </c>
      <c r="I105" s="23" t="s">
        <v>446</v>
      </c>
      <c r="J105" s="24" t="s">
        <v>447</v>
      </c>
      <c r="K105" s="23">
        <v>17751</v>
      </c>
      <c r="L105" s="23" t="s">
        <v>199</v>
      </c>
      <c r="M105" s="24" t="s">
        <v>171</v>
      </c>
      <c r="N105" s="24"/>
      <c r="O105" s="25" t="s">
        <v>448</v>
      </c>
      <c r="P105" s="25" t="s">
        <v>449</v>
      </c>
    </row>
    <row r="106" spans="1:16" ht="12.75" customHeight="1" x14ac:dyDescent="0.2">
      <c r="A106" s="4" t="str">
        <f t="shared" si="12"/>
        <v> BBS 96 </v>
      </c>
      <c r="B106" s="2" t="str">
        <f t="shared" si="13"/>
        <v>I</v>
      </c>
      <c r="C106" s="4">
        <f t="shared" si="14"/>
        <v>48094.440999999999</v>
      </c>
      <c r="D106" t="str">
        <f t="shared" si="15"/>
        <v>vis</v>
      </c>
      <c r="E106">
        <f>VLOOKUP(C106,Active!C$21:E$966,3,FALSE)</f>
        <v>17751.99018462103</v>
      </c>
      <c r="F106" s="2" t="s">
        <v>167</v>
      </c>
      <c r="G106" t="str">
        <f t="shared" si="16"/>
        <v>48094.441</v>
      </c>
      <c r="H106" s="4">
        <f t="shared" si="17"/>
        <v>17752</v>
      </c>
      <c r="I106" s="23" t="s">
        <v>450</v>
      </c>
      <c r="J106" s="24" t="s">
        <v>451</v>
      </c>
      <c r="K106" s="23">
        <v>17752</v>
      </c>
      <c r="L106" s="23" t="s">
        <v>212</v>
      </c>
      <c r="M106" s="24" t="s">
        <v>452</v>
      </c>
      <c r="N106" s="24" t="s">
        <v>453</v>
      </c>
      <c r="O106" s="25" t="s">
        <v>383</v>
      </c>
      <c r="P106" s="25" t="s">
        <v>449</v>
      </c>
    </row>
    <row r="107" spans="1:16" ht="12.75" customHeight="1" x14ac:dyDescent="0.2">
      <c r="A107" s="4" t="str">
        <f t="shared" ref="A107:A138" si="18">P107</f>
        <v> BBS 96 </v>
      </c>
      <c r="B107" s="2" t="str">
        <f t="shared" ref="B107:B138" si="19">IF(H107=INT(H107),"I","II")</f>
        <v>I</v>
      </c>
      <c r="C107" s="4">
        <f t="shared" ref="C107:C138" si="20">1*G107</f>
        <v>48123.485999999997</v>
      </c>
      <c r="D107" t="str">
        <f t="shared" ref="D107:D138" si="21">VLOOKUP(F107,I$1:J$5,2,FALSE)</f>
        <v>vis</v>
      </c>
      <c r="E107">
        <f>VLOOKUP(C107,Active!C$21:E$966,3,FALSE)</f>
        <v>17781.996887443816</v>
      </c>
      <c r="F107" s="2" t="s">
        <v>167</v>
      </c>
      <c r="G107" t="str">
        <f t="shared" ref="G107:G138" si="22">MID(I107,3,LEN(I107)-3)</f>
        <v>48123.486</v>
      </c>
      <c r="H107" s="4">
        <f t="shared" ref="H107:H138" si="23">1*K107</f>
        <v>17782</v>
      </c>
      <c r="I107" s="23" t="s">
        <v>454</v>
      </c>
      <c r="J107" s="24" t="s">
        <v>455</v>
      </c>
      <c r="K107" s="23">
        <v>17782</v>
      </c>
      <c r="L107" s="23" t="s">
        <v>182</v>
      </c>
      <c r="M107" s="24" t="s">
        <v>171</v>
      </c>
      <c r="N107" s="24"/>
      <c r="O107" s="25" t="s">
        <v>213</v>
      </c>
      <c r="P107" s="25" t="s">
        <v>449</v>
      </c>
    </row>
    <row r="108" spans="1:16" ht="12.75" customHeight="1" x14ac:dyDescent="0.2">
      <c r="A108" s="4" t="str">
        <f t="shared" si="18"/>
        <v> BBS 96 </v>
      </c>
      <c r="B108" s="2" t="str">
        <f t="shared" si="19"/>
        <v>I</v>
      </c>
      <c r="C108" s="4">
        <f t="shared" si="20"/>
        <v>48126.394999999997</v>
      </c>
      <c r="D108" t="str">
        <f t="shared" si="21"/>
        <v>vis</v>
      </c>
      <c r="E108">
        <f>VLOOKUP(C108,Active!C$21:E$966,3,FALSE)</f>
        <v>17785.002206724639</v>
      </c>
      <c r="F108" s="2" t="s">
        <v>167</v>
      </c>
      <c r="G108" t="str">
        <f t="shared" si="22"/>
        <v>48126.395</v>
      </c>
      <c r="H108" s="4">
        <f t="shared" si="23"/>
        <v>17785</v>
      </c>
      <c r="I108" s="23" t="s">
        <v>456</v>
      </c>
      <c r="J108" s="24" t="s">
        <v>457</v>
      </c>
      <c r="K108" s="23">
        <v>17785</v>
      </c>
      <c r="L108" s="23" t="s">
        <v>206</v>
      </c>
      <c r="M108" s="24" t="s">
        <v>171</v>
      </c>
      <c r="N108" s="24"/>
      <c r="O108" s="25" t="s">
        <v>213</v>
      </c>
      <c r="P108" s="25" t="s">
        <v>449</v>
      </c>
    </row>
    <row r="109" spans="1:16" ht="12.75" customHeight="1" x14ac:dyDescent="0.2">
      <c r="A109" s="4" t="str">
        <f t="shared" si="18"/>
        <v> BRNO 31 </v>
      </c>
      <c r="B109" s="2" t="str">
        <f t="shared" si="19"/>
        <v>I</v>
      </c>
      <c r="C109" s="4">
        <f t="shared" si="20"/>
        <v>48426.455000000002</v>
      </c>
      <c r="D109" t="str">
        <f t="shared" si="21"/>
        <v>vis</v>
      </c>
      <c r="E109">
        <f>VLOOKUP(C109,Active!C$21:E$966,3,FALSE)</f>
        <v>18094.997429620362</v>
      </c>
      <c r="F109" s="2" t="s">
        <v>167</v>
      </c>
      <c r="G109" t="str">
        <f t="shared" si="22"/>
        <v>48426.455</v>
      </c>
      <c r="H109" s="4">
        <f t="shared" si="23"/>
        <v>18095</v>
      </c>
      <c r="I109" s="23" t="s">
        <v>458</v>
      </c>
      <c r="J109" s="24" t="s">
        <v>459</v>
      </c>
      <c r="K109" s="23">
        <v>18095</v>
      </c>
      <c r="L109" s="23" t="s">
        <v>192</v>
      </c>
      <c r="M109" s="24" t="s">
        <v>171</v>
      </c>
      <c r="N109" s="24"/>
      <c r="O109" s="25" t="s">
        <v>460</v>
      </c>
      <c r="P109" s="25" t="s">
        <v>461</v>
      </c>
    </row>
    <row r="110" spans="1:16" ht="12.75" customHeight="1" x14ac:dyDescent="0.2">
      <c r="A110" s="4" t="str">
        <f t="shared" si="18"/>
        <v> BBS 98 </v>
      </c>
      <c r="B110" s="2" t="str">
        <f t="shared" si="19"/>
        <v>I</v>
      </c>
      <c r="C110" s="4">
        <f t="shared" si="20"/>
        <v>48486.474000000002</v>
      </c>
      <c r="D110" t="str">
        <f t="shared" si="21"/>
        <v>vis</v>
      </c>
      <c r="E110">
        <f>VLOOKUP(C110,Active!C$21:E$966,3,FALSE)</f>
        <v>18157.003705975018</v>
      </c>
      <c r="F110" s="2" t="s">
        <v>167</v>
      </c>
      <c r="G110" t="str">
        <f t="shared" si="22"/>
        <v>48486.474</v>
      </c>
      <c r="H110" s="4">
        <f t="shared" si="23"/>
        <v>18157</v>
      </c>
      <c r="I110" s="23" t="s">
        <v>462</v>
      </c>
      <c r="J110" s="24" t="s">
        <v>463</v>
      </c>
      <c r="K110" s="23">
        <v>18157</v>
      </c>
      <c r="L110" s="23" t="s">
        <v>199</v>
      </c>
      <c r="M110" s="24" t="s">
        <v>171</v>
      </c>
      <c r="N110" s="24"/>
      <c r="O110" s="25" t="s">
        <v>213</v>
      </c>
      <c r="P110" s="25" t="s">
        <v>464</v>
      </c>
    </row>
    <row r="111" spans="1:16" ht="12.75" customHeight="1" x14ac:dyDescent="0.2">
      <c r="A111" s="4" t="str">
        <f t="shared" si="18"/>
        <v> BBS 98 </v>
      </c>
      <c r="B111" s="2" t="str">
        <f t="shared" si="19"/>
        <v>I</v>
      </c>
      <c r="C111" s="4">
        <f t="shared" si="20"/>
        <v>48488.396999999997</v>
      </c>
      <c r="D111" t="str">
        <f t="shared" si="21"/>
        <v>vis</v>
      </c>
      <c r="E111">
        <f>VLOOKUP(C111,Active!C$21:E$966,3,FALSE)</f>
        <v>18158.990378019367</v>
      </c>
      <c r="F111" s="2" t="s">
        <v>167</v>
      </c>
      <c r="G111" t="str">
        <f t="shared" si="22"/>
        <v>48488.397</v>
      </c>
      <c r="H111" s="4">
        <f t="shared" si="23"/>
        <v>18159</v>
      </c>
      <c r="I111" s="23" t="s">
        <v>465</v>
      </c>
      <c r="J111" s="24" t="s">
        <v>466</v>
      </c>
      <c r="K111" s="23">
        <v>18159</v>
      </c>
      <c r="L111" s="23" t="s">
        <v>467</v>
      </c>
      <c r="M111" s="24" t="s">
        <v>171</v>
      </c>
      <c r="N111" s="24"/>
      <c r="O111" s="25" t="s">
        <v>213</v>
      </c>
      <c r="P111" s="25" t="s">
        <v>464</v>
      </c>
    </row>
    <row r="112" spans="1:16" ht="12.75" customHeight="1" x14ac:dyDescent="0.2">
      <c r="A112" s="4" t="str">
        <f t="shared" si="18"/>
        <v> BBS 99 </v>
      </c>
      <c r="B112" s="2" t="str">
        <f t="shared" si="19"/>
        <v>I</v>
      </c>
      <c r="C112" s="4">
        <f t="shared" si="20"/>
        <v>48517.442999999999</v>
      </c>
      <c r="D112" t="str">
        <f t="shared" si="21"/>
        <v>vis</v>
      </c>
      <c r="E112">
        <f>VLOOKUP(C112,Active!C$21:E$966,3,FALSE)</f>
        <v>18188.998113952945</v>
      </c>
      <c r="F112" s="2" t="s">
        <v>167</v>
      </c>
      <c r="G112" t="str">
        <f t="shared" si="22"/>
        <v>48517.443</v>
      </c>
      <c r="H112" s="4">
        <f t="shared" si="23"/>
        <v>18189</v>
      </c>
      <c r="I112" s="23" t="s">
        <v>468</v>
      </c>
      <c r="J112" s="24" t="s">
        <v>469</v>
      </c>
      <c r="K112" s="23">
        <v>18189</v>
      </c>
      <c r="L112" s="23" t="s">
        <v>192</v>
      </c>
      <c r="M112" s="24" t="s">
        <v>171</v>
      </c>
      <c r="N112" s="24"/>
      <c r="O112" s="25" t="s">
        <v>213</v>
      </c>
      <c r="P112" s="25" t="s">
        <v>470</v>
      </c>
    </row>
    <row r="113" spans="1:16" ht="12.75" customHeight="1" x14ac:dyDescent="0.2">
      <c r="A113" s="4" t="str">
        <f t="shared" si="18"/>
        <v> BBS 101 </v>
      </c>
      <c r="B113" s="2" t="str">
        <f t="shared" si="19"/>
        <v>I</v>
      </c>
      <c r="C113" s="4">
        <f t="shared" si="20"/>
        <v>48820.41</v>
      </c>
      <c r="D113" t="str">
        <f t="shared" si="21"/>
        <v>vis</v>
      </c>
      <c r="E113">
        <f>VLOOKUP(C113,Active!C$21:E$966,3,FALSE)</f>
        <v>18501.996589907914</v>
      </c>
      <c r="F113" s="2" t="s">
        <v>167</v>
      </c>
      <c r="G113" t="str">
        <f t="shared" si="22"/>
        <v>48820.410</v>
      </c>
      <c r="H113" s="4">
        <f t="shared" si="23"/>
        <v>18502</v>
      </c>
      <c r="I113" s="23" t="s">
        <v>471</v>
      </c>
      <c r="J113" s="24" t="s">
        <v>472</v>
      </c>
      <c r="K113" s="23">
        <v>18502</v>
      </c>
      <c r="L113" s="23" t="s">
        <v>182</v>
      </c>
      <c r="M113" s="24" t="s">
        <v>171</v>
      </c>
      <c r="N113" s="24"/>
      <c r="O113" s="25" t="s">
        <v>213</v>
      </c>
      <c r="P113" s="25" t="s">
        <v>473</v>
      </c>
    </row>
    <row r="114" spans="1:16" ht="12.75" customHeight="1" x14ac:dyDescent="0.2">
      <c r="A114" s="4" t="str">
        <f t="shared" si="18"/>
        <v> BBS 102 </v>
      </c>
      <c r="B114" s="2" t="str">
        <f t="shared" si="19"/>
        <v>I</v>
      </c>
      <c r="C114" s="4">
        <f t="shared" si="20"/>
        <v>48850.421999999999</v>
      </c>
      <c r="D114" t="str">
        <f t="shared" si="21"/>
        <v>vis</v>
      </c>
      <c r="E114">
        <f>VLOOKUP(C114,Active!C$21:E$966,3,FALSE)</f>
        <v>18533.002310862208</v>
      </c>
      <c r="F114" s="2" t="s">
        <v>167</v>
      </c>
      <c r="G114" t="str">
        <f t="shared" si="22"/>
        <v>48850.422</v>
      </c>
      <c r="H114" s="4">
        <f t="shared" si="23"/>
        <v>18533</v>
      </c>
      <c r="I114" s="23" t="s">
        <v>474</v>
      </c>
      <c r="J114" s="24" t="s">
        <v>475</v>
      </c>
      <c r="K114" s="23">
        <v>18533</v>
      </c>
      <c r="L114" s="23" t="s">
        <v>206</v>
      </c>
      <c r="M114" s="24" t="s">
        <v>171</v>
      </c>
      <c r="N114" s="24"/>
      <c r="O114" s="25" t="s">
        <v>213</v>
      </c>
      <c r="P114" s="25" t="s">
        <v>476</v>
      </c>
    </row>
    <row r="115" spans="1:16" ht="12.75" customHeight="1" x14ac:dyDescent="0.2">
      <c r="A115" s="4" t="str">
        <f t="shared" si="18"/>
        <v> BBS 102 </v>
      </c>
      <c r="B115" s="2" t="str">
        <f t="shared" si="19"/>
        <v>I</v>
      </c>
      <c r="C115" s="4">
        <f t="shared" si="20"/>
        <v>48881.383999999998</v>
      </c>
      <c r="D115" t="str">
        <f t="shared" si="21"/>
        <v>vis</v>
      </c>
      <c r="E115">
        <f>VLOOKUP(C115,Active!C$21:E$966,3,FALSE)</f>
        <v>18564.989487064624</v>
      </c>
      <c r="F115" s="2" t="s">
        <v>167</v>
      </c>
      <c r="G115" t="str">
        <f t="shared" si="22"/>
        <v>48881.384</v>
      </c>
      <c r="H115" s="4">
        <f t="shared" si="23"/>
        <v>18565</v>
      </c>
      <c r="I115" s="23" t="s">
        <v>477</v>
      </c>
      <c r="J115" s="24" t="s">
        <v>478</v>
      </c>
      <c r="K115" s="23">
        <v>18565</v>
      </c>
      <c r="L115" s="23" t="s">
        <v>212</v>
      </c>
      <c r="M115" s="24" t="s">
        <v>171</v>
      </c>
      <c r="N115" s="24"/>
      <c r="O115" s="25" t="s">
        <v>213</v>
      </c>
      <c r="P115" s="25" t="s">
        <v>476</v>
      </c>
    </row>
    <row r="116" spans="1:16" ht="12.75" customHeight="1" x14ac:dyDescent="0.2">
      <c r="A116" s="4" t="str">
        <f t="shared" si="18"/>
        <v> BBS 105 </v>
      </c>
      <c r="B116" s="2" t="str">
        <f t="shared" si="19"/>
        <v>I</v>
      </c>
      <c r="C116" s="4">
        <f t="shared" si="20"/>
        <v>49213.402000000002</v>
      </c>
      <c r="D116" t="str">
        <f t="shared" si="21"/>
        <v>vis</v>
      </c>
      <c r="E116">
        <f>VLOOKUP(C116,Active!C$21:E$966,3,FALSE)</f>
        <v>18908.00086450711</v>
      </c>
      <c r="F116" s="2" t="s">
        <v>167</v>
      </c>
      <c r="G116" t="str">
        <f t="shared" si="22"/>
        <v>49213.402</v>
      </c>
      <c r="H116" s="4">
        <f t="shared" si="23"/>
        <v>18908</v>
      </c>
      <c r="I116" s="23" t="s">
        <v>479</v>
      </c>
      <c r="J116" s="24" t="s">
        <v>480</v>
      </c>
      <c r="K116" s="23">
        <v>18908</v>
      </c>
      <c r="L116" s="23" t="s">
        <v>170</v>
      </c>
      <c r="M116" s="24" t="s">
        <v>171</v>
      </c>
      <c r="N116" s="24"/>
      <c r="O116" s="25" t="s">
        <v>213</v>
      </c>
      <c r="P116" s="25" t="s">
        <v>481</v>
      </c>
    </row>
    <row r="117" spans="1:16" ht="12.75" customHeight="1" x14ac:dyDescent="0.2">
      <c r="A117" s="4" t="str">
        <f t="shared" si="18"/>
        <v> BBS 107 </v>
      </c>
      <c r="B117" s="2" t="str">
        <f t="shared" si="19"/>
        <v>I</v>
      </c>
      <c r="C117" s="4">
        <f t="shared" si="20"/>
        <v>49544.432000000001</v>
      </c>
      <c r="D117" t="str">
        <f t="shared" si="21"/>
        <v>vis</v>
      </c>
      <c r="E117">
        <f>VLOOKUP(C117,Active!C$21:E$966,3,FALSE)</f>
        <v>19249.991528491544</v>
      </c>
      <c r="F117" s="2" t="s">
        <v>167</v>
      </c>
      <c r="G117" t="str">
        <f t="shared" si="22"/>
        <v>49544.432</v>
      </c>
      <c r="H117" s="4">
        <f t="shared" si="23"/>
        <v>19250</v>
      </c>
      <c r="I117" s="23" t="s">
        <v>482</v>
      </c>
      <c r="J117" s="24" t="s">
        <v>483</v>
      </c>
      <c r="K117" s="23">
        <v>19250</v>
      </c>
      <c r="L117" s="23" t="s">
        <v>188</v>
      </c>
      <c r="M117" s="24" t="s">
        <v>171</v>
      </c>
      <c r="N117" s="24"/>
      <c r="O117" s="25" t="s">
        <v>213</v>
      </c>
      <c r="P117" s="25" t="s">
        <v>484</v>
      </c>
    </row>
    <row r="118" spans="1:16" ht="12.75" customHeight="1" x14ac:dyDescent="0.2">
      <c r="A118" s="4" t="str">
        <f t="shared" si="18"/>
        <v> BBS 107 </v>
      </c>
      <c r="B118" s="2" t="str">
        <f t="shared" si="19"/>
        <v>I</v>
      </c>
      <c r="C118" s="4">
        <f t="shared" si="20"/>
        <v>49605.413</v>
      </c>
      <c r="D118" t="str">
        <f t="shared" si="21"/>
        <v>vis</v>
      </c>
      <c r="E118">
        <f>VLOOKUP(C118,Active!C$21:E$966,3,FALSE)</f>
        <v>19312.991657423769</v>
      </c>
      <c r="F118" s="2" t="s">
        <v>167</v>
      </c>
      <c r="G118" t="str">
        <f t="shared" si="22"/>
        <v>49605.413</v>
      </c>
      <c r="H118" s="4">
        <f t="shared" si="23"/>
        <v>19313</v>
      </c>
      <c r="I118" s="23" t="s">
        <v>485</v>
      </c>
      <c r="J118" s="24" t="s">
        <v>486</v>
      </c>
      <c r="K118" s="23">
        <v>19313</v>
      </c>
      <c r="L118" s="23" t="s">
        <v>188</v>
      </c>
      <c r="M118" s="24" t="s">
        <v>171</v>
      </c>
      <c r="N118" s="24"/>
      <c r="O118" s="25" t="s">
        <v>213</v>
      </c>
      <c r="P118" s="25" t="s">
        <v>484</v>
      </c>
    </row>
    <row r="119" spans="1:16" ht="12.75" customHeight="1" x14ac:dyDescent="0.2">
      <c r="A119" s="4" t="str">
        <f t="shared" si="18"/>
        <v>BAVM 90 </v>
      </c>
      <c r="B119" s="2" t="str">
        <f t="shared" si="19"/>
        <v>I</v>
      </c>
      <c r="C119" s="4">
        <f t="shared" si="20"/>
        <v>49906.448400000001</v>
      </c>
      <c r="D119" t="str">
        <f t="shared" si="21"/>
        <v>vis</v>
      </c>
      <c r="E119">
        <f>VLOOKUP(C119,Active!C$21:E$966,3,FALSE)</f>
        <v>19623.994576581612</v>
      </c>
      <c r="F119" s="2" t="s">
        <v>167</v>
      </c>
      <c r="G119" t="str">
        <f t="shared" si="22"/>
        <v>49906.4484</v>
      </c>
      <c r="H119" s="4">
        <f t="shared" si="23"/>
        <v>19624</v>
      </c>
      <c r="I119" s="23" t="s">
        <v>487</v>
      </c>
      <c r="J119" s="24" t="s">
        <v>488</v>
      </c>
      <c r="K119" s="23">
        <v>19624</v>
      </c>
      <c r="L119" s="23" t="s">
        <v>489</v>
      </c>
      <c r="M119" s="24" t="s">
        <v>452</v>
      </c>
      <c r="N119" s="24" t="s">
        <v>490</v>
      </c>
      <c r="O119" s="25" t="s">
        <v>491</v>
      </c>
      <c r="P119" s="26" t="s">
        <v>492</v>
      </c>
    </row>
    <row r="120" spans="1:16" ht="12.75" customHeight="1" x14ac:dyDescent="0.2">
      <c r="A120" s="4" t="str">
        <f t="shared" si="18"/>
        <v> BBS 110 </v>
      </c>
      <c r="B120" s="2" t="str">
        <f t="shared" si="19"/>
        <v>I</v>
      </c>
      <c r="C120" s="4">
        <f t="shared" si="20"/>
        <v>49906.453999999998</v>
      </c>
      <c r="D120" t="str">
        <f t="shared" si="21"/>
        <v>vis</v>
      </c>
      <c r="E120">
        <f>VLOOKUP(C120,Active!C$21:E$966,3,FALSE)</f>
        <v>19624.000362002018</v>
      </c>
      <c r="F120" s="2" t="s">
        <v>167</v>
      </c>
      <c r="G120" t="str">
        <f t="shared" si="22"/>
        <v>49906.454</v>
      </c>
      <c r="H120" s="4">
        <f t="shared" si="23"/>
        <v>19624</v>
      </c>
      <c r="I120" s="23" t="s">
        <v>493</v>
      </c>
      <c r="J120" s="24" t="s">
        <v>494</v>
      </c>
      <c r="K120" s="23">
        <v>19624</v>
      </c>
      <c r="L120" s="23" t="s">
        <v>254</v>
      </c>
      <c r="M120" s="24" t="s">
        <v>171</v>
      </c>
      <c r="N120" s="24"/>
      <c r="O120" s="25" t="s">
        <v>213</v>
      </c>
      <c r="P120" s="25" t="s">
        <v>495</v>
      </c>
    </row>
    <row r="121" spans="1:16" ht="12.75" customHeight="1" x14ac:dyDescent="0.2">
      <c r="A121" s="4" t="str">
        <f t="shared" si="18"/>
        <v> BBS 110 </v>
      </c>
      <c r="B121" s="2" t="str">
        <f t="shared" si="19"/>
        <v>I</v>
      </c>
      <c r="C121" s="4">
        <f t="shared" si="20"/>
        <v>49907.421000000002</v>
      </c>
      <c r="D121" t="str">
        <f t="shared" si="21"/>
        <v>vis</v>
      </c>
      <c r="E121">
        <f>VLOOKUP(C121,Active!C$21:E$966,3,FALSE)</f>
        <v>19624.999380133529</v>
      </c>
      <c r="F121" s="2" t="s">
        <v>167</v>
      </c>
      <c r="G121" t="str">
        <f t="shared" si="22"/>
        <v>49907.421</v>
      </c>
      <c r="H121" s="4">
        <f t="shared" si="23"/>
        <v>19625</v>
      </c>
      <c r="I121" s="23" t="s">
        <v>496</v>
      </c>
      <c r="J121" s="24" t="s">
        <v>497</v>
      </c>
      <c r="K121" s="23">
        <v>19625</v>
      </c>
      <c r="L121" s="23" t="s">
        <v>176</v>
      </c>
      <c r="M121" s="24" t="s">
        <v>171</v>
      </c>
      <c r="N121" s="24"/>
      <c r="O121" s="25" t="s">
        <v>213</v>
      </c>
      <c r="P121" s="25" t="s">
        <v>495</v>
      </c>
    </row>
    <row r="122" spans="1:16" ht="12.75" customHeight="1" x14ac:dyDescent="0.2">
      <c r="A122" s="4" t="str">
        <f t="shared" si="18"/>
        <v> BBS 110 </v>
      </c>
      <c r="B122" s="2" t="str">
        <f t="shared" si="19"/>
        <v>I</v>
      </c>
      <c r="C122" s="4">
        <f t="shared" si="20"/>
        <v>49970.334999999999</v>
      </c>
      <c r="D122" t="str">
        <f t="shared" si="21"/>
        <v>vis</v>
      </c>
      <c r="E122">
        <f>VLOOKUP(C122,Active!C$21:E$966,3,FALSE)</f>
        <v>19689.996512217982</v>
      </c>
      <c r="F122" s="2" t="s">
        <v>167</v>
      </c>
      <c r="G122" t="str">
        <f t="shared" si="22"/>
        <v>49970.335</v>
      </c>
      <c r="H122" s="4">
        <f t="shared" si="23"/>
        <v>19690</v>
      </c>
      <c r="I122" s="23" t="s">
        <v>498</v>
      </c>
      <c r="J122" s="24" t="s">
        <v>499</v>
      </c>
      <c r="K122" s="23">
        <v>19690</v>
      </c>
      <c r="L122" s="23" t="s">
        <v>182</v>
      </c>
      <c r="M122" s="24" t="s">
        <v>171</v>
      </c>
      <c r="N122" s="24"/>
      <c r="O122" s="25" t="s">
        <v>213</v>
      </c>
      <c r="P122" s="25" t="s">
        <v>495</v>
      </c>
    </row>
    <row r="123" spans="1:16" ht="12.75" customHeight="1" x14ac:dyDescent="0.2">
      <c r="A123" s="4" t="str">
        <f t="shared" si="18"/>
        <v> BBS 112 </v>
      </c>
      <c r="B123" s="2" t="str">
        <f t="shared" si="19"/>
        <v>I</v>
      </c>
      <c r="C123" s="4">
        <f t="shared" si="20"/>
        <v>50239.423999999999</v>
      </c>
      <c r="D123" t="str">
        <f t="shared" si="21"/>
        <v>vis</v>
      </c>
      <c r="E123">
        <f>VLOOKUP(C123,Active!C$21:E$966,3,FALSE)</f>
        <v>19967.995260914195</v>
      </c>
      <c r="F123" s="2" t="s">
        <v>167</v>
      </c>
      <c r="G123" t="str">
        <f t="shared" si="22"/>
        <v>50239.424</v>
      </c>
      <c r="H123" s="4">
        <f t="shared" si="23"/>
        <v>19968</v>
      </c>
      <c r="I123" s="23" t="s">
        <v>500</v>
      </c>
      <c r="J123" s="24" t="s">
        <v>501</v>
      </c>
      <c r="K123" s="23">
        <v>19968</v>
      </c>
      <c r="L123" s="23" t="s">
        <v>293</v>
      </c>
      <c r="M123" s="24" t="s">
        <v>171</v>
      </c>
      <c r="N123" s="24"/>
      <c r="O123" s="25" t="s">
        <v>213</v>
      </c>
      <c r="P123" s="25" t="s">
        <v>502</v>
      </c>
    </row>
    <row r="124" spans="1:16" ht="12.75" customHeight="1" x14ac:dyDescent="0.2">
      <c r="A124" s="4" t="str">
        <f t="shared" si="18"/>
        <v> BBS 113 </v>
      </c>
      <c r="B124" s="2" t="str">
        <f t="shared" si="19"/>
        <v>I</v>
      </c>
      <c r="C124" s="4">
        <f t="shared" si="20"/>
        <v>50300.411</v>
      </c>
      <c r="D124" t="str">
        <f t="shared" si="21"/>
        <v>vis</v>
      </c>
      <c r="E124">
        <f>VLOOKUP(C124,Active!C$21:E$966,3,FALSE)</f>
        <v>20031.001588511146</v>
      </c>
      <c r="F124" s="2" t="s">
        <v>167</v>
      </c>
      <c r="G124" t="str">
        <f t="shared" si="22"/>
        <v>50300.411</v>
      </c>
      <c r="H124" s="4">
        <f t="shared" si="23"/>
        <v>20031</v>
      </c>
      <c r="I124" s="23" t="s">
        <v>503</v>
      </c>
      <c r="J124" s="24" t="s">
        <v>504</v>
      </c>
      <c r="K124" s="23">
        <v>20031</v>
      </c>
      <c r="L124" s="23" t="s">
        <v>206</v>
      </c>
      <c r="M124" s="24" t="s">
        <v>171</v>
      </c>
      <c r="N124" s="24"/>
      <c r="O124" s="25" t="s">
        <v>213</v>
      </c>
      <c r="P124" s="25" t="s">
        <v>505</v>
      </c>
    </row>
    <row r="125" spans="1:16" ht="12.75" customHeight="1" x14ac:dyDescent="0.2">
      <c r="A125" s="4" t="str">
        <f t="shared" si="18"/>
        <v> BBS 113 </v>
      </c>
      <c r="B125" s="2" t="str">
        <f t="shared" si="19"/>
        <v>I</v>
      </c>
      <c r="C125" s="4">
        <f t="shared" si="20"/>
        <v>50332.345000000001</v>
      </c>
      <c r="D125" t="str">
        <f t="shared" si="21"/>
        <v>vis</v>
      </c>
      <c r="E125">
        <f>VLOOKUP(C125,Active!C$21:E$966,3,FALSE)</f>
        <v>20063.992948399009</v>
      </c>
      <c r="F125" s="2" t="s">
        <v>167</v>
      </c>
      <c r="G125" t="str">
        <f t="shared" si="22"/>
        <v>50332.345</v>
      </c>
      <c r="H125" s="4">
        <f t="shared" si="23"/>
        <v>20064</v>
      </c>
      <c r="I125" s="23" t="s">
        <v>506</v>
      </c>
      <c r="J125" s="24" t="s">
        <v>507</v>
      </c>
      <c r="K125" s="23">
        <v>20064</v>
      </c>
      <c r="L125" s="23" t="s">
        <v>271</v>
      </c>
      <c r="M125" s="24" t="s">
        <v>171</v>
      </c>
      <c r="N125" s="24"/>
      <c r="O125" s="25" t="s">
        <v>213</v>
      </c>
      <c r="P125" s="25" t="s">
        <v>505</v>
      </c>
    </row>
    <row r="126" spans="1:16" ht="12.75" customHeight="1" x14ac:dyDescent="0.2">
      <c r="A126" s="4" t="str">
        <f t="shared" si="18"/>
        <v> BBS 115 </v>
      </c>
      <c r="B126" s="2" t="str">
        <f t="shared" si="19"/>
        <v>I</v>
      </c>
      <c r="C126" s="4">
        <f t="shared" si="20"/>
        <v>50692.428</v>
      </c>
      <c r="D126" t="str">
        <f t="shared" si="21"/>
        <v>vis</v>
      </c>
      <c r="E126">
        <f>VLOOKUP(C126,Active!C$21:E$966,3,FALSE)</f>
        <v>20435.998580092535</v>
      </c>
      <c r="F126" s="2" t="s">
        <v>167</v>
      </c>
      <c r="G126" t="str">
        <f t="shared" si="22"/>
        <v>50692.428</v>
      </c>
      <c r="H126" s="4">
        <f t="shared" si="23"/>
        <v>20436</v>
      </c>
      <c r="I126" s="23" t="s">
        <v>508</v>
      </c>
      <c r="J126" s="24" t="s">
        <v>509</v>
      </c>
      <c r="K126" s="23">
        <v>20436</v>
      </c>
      <c r="L126" s="23" t="s">
        <v>176</v>
      </c>
      <c r="M126" s="24" t="s">
        <v>171</v>
      </c>
      <c r="N126" s="24"/>
      <c r="O126" s="25" t="s">
        <v>213</v>
      </c>
      <c r="P126" s="25" t="s">
        <v>510</v>
      </c>
    </row>
    <row r="127" spans="1:16" ht="12.75" customHeight="1" x14ac:dyDescent="0.2">
      <c r="A127" s="4" t="str">
        <f t="shared" si="18"/>
        <v>BAVM 133 </v>
      </c>
      <c r="B127" s="2" t="str">
        <f t="shared" si="19"/>
        <v>I</v>
      </c>
      <c r="C127" s="4">
        <f t="shared" si="20"/>
        <v>51387.410600000003</v>
      </c>
      <c r="D127" t="str">
        <f t="shared" si="21"/>
        <v>vis</v>
      </c>
      <c r="E127">
        <f>VLOOKUP(C127,Active!C$21:E$966,3,FALSE)</f>
        <v>21153.992601273789</v>
      </c>
      <c r="F127" s="2" t="s">
        <v>167</v>
      </c>
      <c r="G127" t="str">
        <f t="shared" si="22"/>
        <v>51387.4106</v>
      </c>
      <c r="H127" s="4">
        <f t="shared" si="23"/>
        <v>21154</v>
      </c>
      <c r="I127" s="23" t="s">
        <v>511</v>
      </c>
      <c r="J127" s="24" t="s">
        <v>512</v>
      </c>
      <c r="K127" s="23">
        <v>21154</v>
      </c>
      <c r="L127" s="23" t="s">
        <v>513</v>
      </c>
      <c r="M127" s="24" t="s">
        <v>452</v>
      </c>
      <c r="N127" s="24" t="s">
        <v>514</v>
      </c>
      <c r="O127" s="25" t="s">
        <v>491</v>
      </c>
      <c r="P127" s="26" t="s">
        <v>515</v>
      </c>
    </row>
    <row r="128" spans="1:16" ht="12.75" customHeight="1" x14ac:dyDescent="0.2">
      <c r="A128" s="4" t="str">
        <f t="shared" si="18"/>
        <v> JAAVSO 40;975 </v>
      </c>
      <c r="B128" s="2" t="str">
        <f t="shared" si="19"/>
        <v>I</v>
      </c>
      <c r="C128" s="4">
        <f t="shared" si="20"/>
        <v>52475.388700000003</v>
      </c>
      <c r="D128" t="str">
        <f t="shared" si="21"/>
        <v>vis</v>
      </c>
      <c r="E128">
        <f>VLOOKUP(C128,Active!C$21:E$966,3,FALSE)</f>
        <v>22277.99451294199</v>
      </c>
      <c r="F128" s="2" t="s">
        <v>167</v>
      </c>
      <c r="G128" t="str">
        <f t="shared" si="22"/>
        <v>52475.3887</v>
      </c>
      <c r="H128" s="4">
        <f t="shared" si="23"/>
        <v>22278</v>
      </c>
      <c r="I128" s="23" t="s">
        <v>516</v>
      </c>
      <c r="J128" s="24" t="s">
        <v>517</v>
      </c>
      <c r="K128" s="23" t="s">
        <v>518</v>
      </c>
      <c r="L128" s="23" t="s">
        <v>519</v>
      </c>
      <c r="M128" s="24" t="s">
        <v>520</v>
      </c>
      <c r="N128" s="24" t="s">
        <v>167</v>
      </c>
      <c r="O128" s="25" t="s">
        <v>521</v>
      </c>
      <c r="P128" s="25" t="s">
        <v>522</v>
      </c>
    </row>
    <row r="129" spans="1:16" ht="12.75" customHeight="1" x14ac:dyDescent="0.2">
      <c r="A129" s="4" t="str">
        <f t="shared" si="18"/>
        <v> JAAVSO 40;975 </v>
      </c>
      <c r="B129" s="2" t="str">
        <f t="shared" si="19"/>
        <v>I</v>
      </c>
      <c r="C129" s="4">
        <f t="shared" si="20"/>
        <v>52506.360999999997</v>
      </c>
      <c r="D129" t="str">
        <f t="shared" si="21"/>
        <v>vis</v>
      </c>
      <c r="E129">
        <f>VLOOKUP(C129,Active!C$21:E$966,3,FALSE)</f>
        <v>22309.992330185509</v>
      </c>
      <c r="F129" s="2" t="s">
        <v>167</v>
      </c>
      <c r="G129" t="str">
        <f t="shared" si="22"/>
        <v>52506.3610</v>
      </c>
      <c r="H129" s="4">
        <f t="shared" si="23"/>
        <v>22310</v>
      </c>
      <c r="I129" s="23" t="s">
        <v>523</v>
      </c>
      <c r="J129" s="24" t="s">
        <v>524</v>
      </c>
      <c r="K129" s="23" t="s">
        <v>525</v>
      </c>
      <c r="L129" s="23" t="s">
        <v>526</v>
      </c>
      <c r="M129" s="24" t="s">
        <v>520</v>
      </c>
      <c r="N129" s="24" t="s">
        <v>167</v>
      </c>
      <c r="O129" s="25" t="s">
        <v>521</v>
      </c>
      <c r="P129" s="25" t="s">
        <v>522</v>
      </c>
    </row>
    <row r="130" spans="1:16" ht="12.75" customHeight="1" x14ac:dyDescent="0.2">
      <c r="A130" s="4" t="str">
        <f t="shared" si="18"/>
        <v>IBVS 5583 </v>
      </c>
      <c r="B130" s="2" t="str">
        <f t="shared" si="19"/>
        <v>I</v>
      </c>
      <c r="C130" s="4">
        <f t="shared" si="20"/>
        <v>52836.431600000004</v>
      </c>
      <c r="D130" t="str">
        <f t="shared" si="21"/>
        <v>vis</v>
      </c>
      <c r="E130">
        <f>VLOOKUP(C130,Active!C$21:E$966,3,FALSE)</f>
        <v>22650.991827680431</v>
      </c>
      <c r="F130" s="2" t="s">
        <v>167</v>
      </c>
      <c r="G130" t="str">
        <f t="shared" si="22"/>
        <v>52836.4316</v>
      </c>
      <c r="H130" s="4">
        <f t="shared" si="23"/>
        <v>22651</v>
      </c>
      <c r="I130" s="23" t="s">
        <v>527</v>
      </c>
      <c r="J130" s="24" t="s">
        <v>528</v>
      </c>
      <c r="K130" s="23" t="s">
        <v>529</v>
      </c>
      <c r="L130" s="23" t="s">
        <v>530</v>
      </c>
      <c r="M130" s="24" t="s">
        <v>452</v>
      </c>
      <c r="N130" s="24" t="s">
        <v>531</v>
      </c>
      <c r="O130" s="25" t="s">
        <v>532</v>
      </c>
      <c r="P130" s="26" t="s">
        <v>533</v>
      </c>
    </row>
    <row r="131" spans="1:16" ht="12.75" customHeight="1" x14ac:dyDescent="0.2">
      <c r="A131" s="4" t="str">
        <f t="shared" si="18"/>
        <v>OEJV 0074 </v>
      </c>
      <c r="B131" s="2" t="str">
        <f t="shared" si="19"/>
        <v>I</v>
      </c>
      <c r="C131" s="4">
        <f t="shared" si="20"/>
        <v>52930.323640000002</v>
      </c>
      <c r="D131" t="str">
        <f t="shared" si="21"/>
        <v>vis</v>
      </c>
      <c r="E131">
        <f>VLOOKUP(C131,Active!C$21:E$966,3,FALSE)</f>
        <v>22747.992707064332</v>
      </c>
      <c r="F131" s="2" t="s">
        <v>167</v>
      </c>
      <c r="G131" t="str">
        <f t="shared" si="22"/>
        <v>52930.32364</v>
      </c>
      <c r="H131" s="4">
        <f t="shared" si="23"/>
        <v>22748</v>
      </c>
      <c r="I131" s="23" t="s">
        <v>534</v>
      </c>
      <c r="J131" s="24" t="s">
        <v>535</v>
      </c>
      <c r="K131" s="23" t="s">
        <v>536</v>
      </c>
      <c r="L131" s="23" t="s">
        <v>537</v>
      </c>
      <c r="M131" s="24" t="s">
        <v>520</v>
      </c>
      <c r="N131" s="24" t="s">
        <v>162</v>
      </c>
      <c r="O131" s="25" t="s">
        <v>538</v>
      </c>
      <c r="P131" s="26" t="s">
        <v>539</v>
      </c>
    </row>
    <row r="132" spans="1:16" ht="12.75" customHeight="1" x14ac:dyDescent="0.2">
      <c r="A132" s="4" t="str">
        <f t="shared" si="18"/>
        <v>BAVM 186 </v>
      </c>
      <c r="B132" s="2" t="str">
        <f t="shared" si="19"/>
        <v>I</v>
      </c>
      <c r="C132" s="4">
        <f t="shared" si="20"/>
        <v>53860.522100000002</v>
      </c>
      <c r="D132" t="str">
        <f t="shared" si="21"/>
        <v>vis</v>
      </c>
      <c r="E132">
        <f>VLOOKUP(C132,Active!C$21:E$966,3,FALSE)</f>
        <v>23708.990770601471</v>
      </c>
      <c r="F132" s="2" t="s">
        <v>167</v>
      </c>
      <c r="G132" t="str">
        <f t="shared" si="22"/>
        <v>53860.5221</v>
      </c>
      <c r="H132" s="4">
        <f t="shared" si="23"/>
        <v>23709</v>
      </c>
      <c r="I132" s="23" t="s">
        <v>540</v>
      </c>
      <c r="J132" s="24" t="s">
        <v>541</v>
      </c>
      <c r="K132" s="23" t="s">
        <v>542</v>
      </c>
      <c r="L132" s="23" t="s">
        <v>543</v>
      </c>
      <c r="M132" s="24" t="s">
        <v>520</v>
      </c>
      <c r="N132" s="24" t="s">
        <v>514</v>
      </c>
      <c r="O132" s="25" t="s">
        <v>544</v>
      </c>
      <c r="P132" s="26" t="s">
        <v>545</v>
      </c>
    </row>
    <row r="133" spans="1:16" ht="12.75" customHeight="1" x14ac:dyDescent="0.2">
      <c r="A133" s="4" t="str">
        <f t="shared" si="18"/>
        <v>IBVS 5924 </v>
      </c>
      <c r="B133" s="2" t="str">
        <f t="shared" si="19"/>
        <v>I</v>
      </c>
      <c r="C133" s="4">
        <f t="shared" si="20"/>
        <v>55042.390399999997</v>
      </c>
      <c r="D133" t="str">
        <f t="shared" si="21"/>
        <v>vis</v>
      </c>
      <c r="E133">
        <f>VLOOKUP(C133,Active!C$21:E$966,3,FALSE)</f>
        <v>24929.99166072972</v>
      </c>
      <c r="F133" s="2" t="s">
        <v>167</v>
      </c>
      <c r="G133" t="str">
        <f t="shared" si="22"/>
        <v>55042.3904</v>
      </c>
      <c r="H133" s="4">
        <f t="shared" si="23"/>
        <v>24930</v>
      </c>
      <c r="I133" s="23" t="s">
        <v>546</v>
      </c>
      <c r="J133" s="24" t="s">
        <v>547</v>
      </c>
      <c r="K133" s="23" t="s">
        <v>548</v>
      </c>
      <c r="L133" s="23" t="s">
        <v>549</v>
      </c>
      <c r="M133" s="24" t="s">
        <v>520</v>
      </c>
      <c r="N133" s="24" t="s">
        <v>167</v>
      </c>
      <c r="O133" s="25" t="s">
        <v>550</v>
      </c>
      <c r="P133" s="26" t="s">
        <v>551</v>
      </c>
    </row>
    <row r="134" spans="1:16" ht="12.75" customHeight="1" x14ac:dyDescent="0.2">
      <c r="A134" s="4" t="str">
        <f t="shared" si="18"/>
        <v>IBVS 5924 </v>
      </c>
      <c r="B134" s="2" t="str">
        <f t="shared" si="19"/>
        <v>I</v>
      </c>
      <c r="C134" s="4">
        <f t="shared" si="20"/>
        <v>55042.390500000001</v>
      </c>
      <c r="D134" t="str">
        <f t="shared" si="21"/>
        <v>vis</v>
      </c>
      <c r="E134">
        <f>VLOOKUP(C134,Active!C$21:E$966,3,FALSE)</f>
        <v>24929.991764040802</v>
      </c>
      <c r="F134" s="2" t="s">
        <v>167</v>
      </c>
      <c r="G134" t="str">
        <f t="shared" si="22"/>
        <v>55042.3905</v>
      </c>
      <c r="H134" s="4">
        <f t="shared" si="23"/>
        <v>24930</v>
      </c>
      <c r="I134" s="23" t="s">
        <v>552</v>
      </c>
      <c r="J134" s="24" t="s">
        <v>547</v>
      </c>
      <c r="K134" s="23" t="s">
        <v>548</v>
      </c>
      <c r="L134" s="23" t="s">
        <v>553</v>
      </c>
      <c r="M134" s="24" t="s">
        <v>520</v>
      </c>
      <c r="N134" s="24" t="s">
        <v>531</v>
      </c>
      <c r="O134" s="25" t="s">
        <v>550</v>
      </c>
      <c r="P134" s="26" t="s">
        <v>551</v>
      </c>
    </row>
    <row r="135" spans="1:16" ht="12.75" customHeight="1" x14ac:dyDescent="0.2">
      <c r="A135" s="4" t="str">
        <f t="shared" si="18"/>
        <v>OEJV 0160 </v>
      </c>
      <c r="B135" s="2" t="str">
        <f t="shared" si="19"/>
        <v>I</v>
      </c>
      <c r="C135" s="4">
        <f t="shared" si="20"/>
        <v>56223.291599999997</v>
      </c>
      <c r="D135" t="str">
        <f t="shared" si="21"/>
        <v>vis</v>
      </c>
      <c r="E135">
        <f>VLOOKUP(C135,Active!C$21:E$966,3,FALSE)</f>
        <v>26149.993429415386</v>
      </c>
      <c r="F135" s="2" t="s">
        <v>167</v>
      </c>
      <c r="G135" t="str">
        <f t="shared" si="22"/>
        <v>56223.2916</v>
      </c>
      <c r="H135" s="4">
        <f t="shared" si="23"/>
        <v>26150</v>
      </c>
      <c r="I135" s="23" t="s">
        <v>554</v>
      </c>
      <c r="J135" s="24" t="s">
        <v>555</v>
      </c>
      <c r="K135" s="23" t="s">
        <v>556</v>
      </c>
      <c r="L135" s="23" t="s">
        <v>557</v>
      </c>
      <c r="M135" s="24" t="s">
        <v>520</v>
      </c>
      <c r="N135" s="24" t="s">
        <v>162</v>
      </c>
      <c r="O135" s="25" t="s">
        <v>558</v>
      </c>
      <c r="P135" s="26" t="s">
        <v>559</v>
      </c>
    </row>
    <row r="136" spans="1:16" ht="12.75" customHeight="1" x14ac:dyDescent="0.2">
      <c r="A136" s="4" t="str">
        <f t="shared" si="18"/>
        <v>BAVM 238 </v>
      </c>
      <c r="B136" s="2" t="str">
        <f t="shared" si="19"/>
        <v>II</v>
      </c>
      <c r="C136" s="4">
        <f t="shared" si="20"/>
        <v>56808.417999999998</v>
      </c>
      <c r="D136" t="str">
        <f t="shared" si="21"/>
        <v>vis</v>
      </c>
      <c r="E136">
        <f>VLOOKUP(C136,Active!C$21:E$966,3,FALSE)</f>
        <v>26754.493825303442</v>
      </c>
      <c r="F136" s="2" t="s">
        <v>167</v>
      </c>
      <c r="G136" t="str">
        <f t="shared" si="22"/>
        <v>56808.4180</v>
      </c>
      <c r="H136" s="4">
        <f t="shared" si="23"/>
        <v>26754.5</v>
      </c>
      <c r="I136" s="23" t="s">
        <v>560</v>
      </c>
      <c r="J136" s="24" t="s">
        <v>561</v>
      </c>
      <c r="K136" s="23" t="s">
        <v>562</v>
      </c>
      <c r="L136" s="23" t="s">
        <v>563</v>
      </c>
      <c r="M136" s="24" t="s">
        <v>520</v>
      </c>
      <c r="N136" s="24" t="s">
        <v>514</v>
      </c>
      <c r="O136" s="25" t="s">
        <v>564</v>
      </c>
      <c r="P136" s="26" t="s">
        <v>565</v>
      </c>
    </row>
    <row r="137" spans="1:16" ht="12.75" customHeight="1" x14ac:dyDescent="0.2">
      <c r="A137" s="4" t="str">
        <f t="shared" si="18"/>
        <v>BAVM 241 (=IBVS 6157) </v>
      </c>
      <c r="B137" s="2" t="str">
        <f t="shared" si="19"/>
        <v>I</v>
      </c>
      <c r="C137" s="4">
        <f t="shared" si="20"/>
        <v>57213.502399999998</v>
      </c>
      <c r="D137" t="str">
        <f t="shared" si="21"/>
        <v>vis</v>
      </c>
      <c r="E137">
        <f>VLOOKUP(C137,Active!C$21:E$966,3,FALSE)</f>
        <v>27172.99088878934</v>
      </c>
      <c r="F137" s="2" t="s">
        <v>167</v>
      </c>
      <c r="G137" t="str">
        <f t="shared" si="22"/>
        <v>57213.5024</v>
      </c>
      <c r="H137" s="4">
        <f t="shared" si="23"/>
        <v>27173</v>
      </c>
      <c r="I137" s="23" t="s">
        <v>566</v>
      </c>
      <c r="J137" s="24" t="s">
        <v>567</v>
      </c>
      <c r="K137" s="23" t="s">
        <v>568</v>
      </c>
      <c r="L137" s="23" t="s">
        <v>569</v>
      </c>
      <c r="M137" s="24" t="s">
        <v>520</v>
      </c>
      <c r="N137" s="24" t="s">
        <v>514</v>
      </c>
      <c r="O137" s="25" t="s">
        <v>564</v>
      </c>
      <c r="P137" s="26" t="s">
        <v>570</v>
      </c>
    </row>
    <row r="138" spans="1:16" ht="12.75" customHeight="1" x14ac:dyDescent="0.2">
      <c r="A138" s="4" t="str">
        <f t="shared" si="18"/>
        <v> PZ 5.177 </v>
      </c>
      <c r="B138" s="2" t="str">
        <f t="shared" si="19"/>
        <v>I</v>
      </c>
      <c r="C138" s="4">
        <f t="shared" si="20"/>
        <v>14872.39</v>
      </c>
      <c r="D138" t="str">
        <f t="shared" si="21"/>
        <v>vis</v>
      </c>
      <c r="E138">
        <f>VLOOKUP(C138,Active!C$21:E$966,3,FALSE)</f>
        <v>-16570.069086184583</v>
      </c>
      <c r="F138" s="2" t="s">
        <v>167</v>
      </c>
      <c r="G138" t="str">
        <f t="shared" si="22"/>
        <v>14872.39</v>
      </c>
      <c r="H138" s="4">
        <f t="shared" si="23"/>
        <v>-16570</v>
      </c>
      <c r="I138" s="23" t="s">
        <v>571</v>
      </c>
      <c r="J138" s="24" t="s">
        <v>572</v>
      </c>
      <c r="K138" s="23">
        <v>-16570</v>
      </c>
      <c r="L138" s="23" t="s">
        <v>573</v>
      </c>
      <c r="M138" s="24" t="s">
        <v>574</v>
      </c>
      <c r="N138" s="24"/>
      <c r="O138" s="25" t="s">
        <v>575</v>
      </c>
      <c r="P138" s="25" t="s">
        <v>42</v>
      </c>
    </row>
    <row r="139" spans="1:16" ht="12.75" customHeight="1" x14ac:dyDescent="0.2">
      <c r="A139" s="4" t="str">
        <f t="shared" ref="A139:A170" si="24">P139</f>
        <v> PZ 5.177 </v>
      </c>
      <c r="B139" s="2" t="str">
        <f t="shared" ref="B139:B170" si="25">IF(H139=INT(H139),"I","II")</f>
        <v>I</v>
      </c>
      <c r="C139" s="4">
        <f t="shared" ref="C139:C170" si="26">1*G139</f>
        <v>15144.45</v>
      </c>
      <c r="D139" t="str">
        <f t="shared" ref="D139:D170" si="27">VLOOKUP(F139,I$1:J$5,2,FALSE)</f>
        <v>vis</v>
      </c>
      <c r="E139">
        <f>VLOOKUP(C139,Active!C$21:E$966,3,FALSE)</f>
        <v>-16289.000965338721</v>
      </c>
      <c r="F139" s="2" t="s">
        <v>167</v>
      </c>
      <c r="G139" t="str">
        <f t="shared" ref="G139:G170" si="28">MID(I139,3,LEN(I139)-3)</f>
        <v>15144.45</v>
      </c>
      <c r="H139" s="4">
        <f t="shared" ref="H139:H170" si="29">1*K139</f>
        <v>-16289</v>
      </c>
      <c r="I139" s="23" t="s">
        <v>576</v>
      </c>
      <c r="J139" s="24" t="s">
        <v>577</v>
      </c>
      <c r="K139" s="23">
        <v>-16289</v>
      </c>
      <c r="L139" s="23" t="s">
        <v>578</v>
      </c>
      <c r="M139" s="24" t="s">
        <v>574</v>
      </c>
      <c r="N139" s="24"/>
      <c r="O139" s="25" t="s">
        <v>575</v>
      </c>
      <c r="P139" s="25" t="s">
        <v>42</v>
      </c>
    </row>
    <row r="140" spans="1:16" ht="12.75" customHeight="1" x14ac:dyDescent="0.2">
      <c r="A140" s="4" t="str">
        <f t="shared" si="24"/>
        <v> PZ 5.177 </v>
      </c>
      <c r="B140" s="2" t="str">
        <f t="shared" si="25"/>
        <v>I</v>
      </c>
      <c r="C140" s="4">
        <f t="shared" si="26"/>
        <v>15237.41</v>
      </c>
      <c r="D140" t="str">
        <f t="shared" si="27"/>
        <v>vis</v>
      </c>
      <c r="E140">
        <f>VLOOKUP(C140,Active!C$21:E$966,3,FALSE)</f>
        <v>-16192.962986533195</v>
      </c>
      <c r="F140" s="2" t="s">
        <v>167</v>
      </c>
      <c r="G140" t="str">
        <f t="shared" si="28"/>
        <v>15237.41</v>
      </c>
      <c r="H140" s="4">
        <f t="shared" si="29"/>
        <v>-16193</v>
      </c>
      <c r="I140" s="23" t="s">
        <v>579</v>
      </c>
      <c r="J140" s="24" t="s">
        <v>580</v>
      </c>
      <c r="K140" s="23">
        <v>-16193</v>
      </c>
      <c r="L140" s="23" t="s">
        <v>581</v>
      </c>
      <c r="M140" s="24" t="s">
        <v>574</v>
      </c>
      <c r="N140" s="24"/>
      <c r="O140" s="25" t="s">
        <v>575</v>
      </c>
      <c r="P140" s="25" t="s">
        <v>42</v>
      </c>
    </row>
    <row r="141" spans="1:16" ht="12.75" customHeight="1" x14ac:dyDescent="0.2">
      <c r="A141" s="4" t="str">
        <f t="shared" si="24"/>
        <v> PZ 5.177 </v>
      </c>
      <c r="B141" s="2" t="str">
        <f t="shared" si="25"/>
        <v>II</v>
      </c>
      <c r="C141" s="4">
        <f t="shared" si="26"/>
        <v>15613.35</v>
      </c>
      <c r="D141" t="str">
        <f t="shared" si="27"/>
        <v>vis</v>
      </c>
      <c r="E141">
        <f>VLOOKUP(C141,Active!C$21:E$966,3,FALSE)</f>
        <v>-15804.575317082363</v>
      </c>
      <c r="F141" s="2" t="s">
        <v>167</v>
      </c>
      <c r="G141" t="str">
        <f t="shared" si="28"/>
        <v>15613.35</v>
      </c>
      <c r="H141" s="4">
        <f t="shared" si="29"/>
        <v>-15804.5</v>
      </c>
      <c r="I141" s="23" t="s">
        <v>582</v>
      </c>
      <c r="J141" s="24" t="s">
        <v>583</v>
      </c>
      <c r="K141" s="23">
        <v>-15804.5</v>
      </c>
      <c r="L141" s="23" t="s">
        <v>573</v>
      </c>
      <c r="M141" s="24" t="s">
        <v>574</v>
      </c>
      <c r="N141" s="24"/>
      <c r="O141" s="25" t="s">
        <v>575</v>
      </c>
      <c r="P141" s="25" t="s">
        <v>42</v>
      </c>
    </row>
    <row r="142" spans="1:16" ht="12.75" customHeight="1" x14ac:dyDescent="0.2">
      <c r="A142" s="4" t="str">
        <f t="shared" si="24"/>
        <v> PZ 5.177 </v>
      </c>
      <c r="B142" s="2" t="str">
        <f t="shared" si="25"/>
        <v>I</v>
      </c>
      <c r="C142" s="4">
        <f t="shared" si="26"/>
        <v>18924.3</v>
      </c>
      <c r="D142" t="str">
        <f t="shared" si="27"/>
        <v>vis</v>
      </c>
      <c r="E142">
        <f>VLOOKUP(C142,Active!C$21:E$966,3,FALSE)</f>
        <v>-12383.997155226138</v>
      </c>
      <c r="F142" s="2" t="s">
        <v>167</v>
      </c>
      <c r="G142" t="str">
        <f t="shared" si="28"/>
        <v>18924.30</v>
      </c>
      <c r="H142" s="4">
        <f t="shared" si="29"/>
        <v>-12384</v>
      </c>
      <c r="I142" s="23" t="s">
        <v>584</v>
      </c>
      <c r="J142" s="24" t="s">
        <v>585</v>
      </c>
      <c r="K142" s="23">
        <v>-12384</v>
      </c>
      <c r="L142" s="23" t="s">
        <v>586</v>
      </c>
      <c r="M142" s="24" t="s">
        <v>574</v>
      </c>
      <c r="N142" s="24"/>
      <c r="O142" s="25" t="s">
        <v>575</v>
      </c>
      <c r="P142" s="25" t="s">
        <v>42</v>
      </c>
    </row>
    <row r="143" spans="1:16" ht="12.75" customHeight="1" x14ac:dyDescent="0.2">
      <c r="A143" s="4" t="str">
        <f t="shared" si="24"/>
        <v> PZ 5.177 </v>
      </c>
      <c r="B143" s="2" t="str">
        <f t="shared" si="25"/>
        <v>II</v>
      </c>
      <c r="C143" s="4">
        <f t="shared" si="26"/>
        <v>19272.330000000002</v>
      </c>
      <c r="D143" t="str">
        <f t="shared" si="27"/>
        <v>vis</v>
      </c>
      <c r="E143">
        <f>VLOOKUP(C143,Active!C$21:E$966,3,FALSE)</f>
        <v>-12024.443607854286</v>
      </c>
      <c r="F143" s="2" t="s">
        <v>167</v>
      </c>
      <c r="G143" t="str">
        <f t="shared" si="28"/>
        <v>19272.33</v>
      </c>
      <c r="H143" s="4">
        <f t="shared" si="29"/>
        <v>-12024.5</v>
      </c>
      <c r="I143" s="23" t="s">
        <v>587</v>
      </c>
      <c r="J143" s="24" t="s">
        <v>588</v>
      </c>
      <c r="K143" s="23">
        <v>-12024.5</v>
      </c>
      <c r="L143" s="23" t="s">
        <v>589</v>
      </c>
      <c r="M143" s="24" t="s">
        <v>574</v>
      </c>
      <c r="N143" s="24"/>
      <c r="O143" s="25" t="s">
        <v>575</v>
      </c>
      <c r="P143" s="25" t="s">
        <v>42</v>
      </c>
    </row>
    <row r="144" spans="1:16" ht="12.75" customHeight="1" x14ac:dyDescent="0.2">
      <c r="A144" s="4" t="str">
        <f t="shared" si="24"/>
        <v> PZ 5.177 </v>
      </c>
      <c r="B144" s="2" t="str">
        <f t="shared" si="25"/>
        <v>I</v>
      </c>
      <c r="C144" s="4">
        <f t="shared" si="26"/>
        <v>26235.279999999999</v>
      </c>
      <c r="D144" t="str">
        <f t="shared" si="27"/>
        <v>vis</v>
      </c>
      <c r="E144">
        <f>VLOOKUP(C144,Active!C$21:E$966,3,FALSE)</f>
        <v>-4830.9448500666995</v>
      </c>
      <c r="F144" s="2" t="s">
        <v>167</v>
      </c>
      <c r="G144" t="str">
        <f t="shared" si="28"/>
        <v>26235.28</v>
      </c>
      <c r="H144" s="4">
        <f t="shared" si="29"/>
        <v>-4831</v>
      </c>
      <c r="I144" s="23" t="s">
        <v>590</v>
      </c>
      <c r="J144" s="24" t="s">
        <v>591</v>
      </c>
      <c r="K144" s="23">
        <v>-4831</v>
      </c>
      <c r="L144" s="23" t="s">
        <v>589</v>
      </c>
      <c r="M144" s="24" t="s">
        <v>574</v>
      </c>
      <c r="N144" s="24"/>
      <c r="O144" s="25" t="s">
        <v>575</v>
      </c>
      <c r="P144" s="25" t="s">
        <v>42</v>
      </c>
    </row>
    <row r="145" spans="1:16" ht="12.75" customHeight="1" x14ac:dyDescent="0.2">
      <c r="A145" s="4" t="str">
        <f t="shared" si="24"/>
        <v> CTAD 22.4 </v>
      </c>
      <c r="B145" s="2" t="str">
        <f t="shared" si="25"/>
        <v>I</v>
      </c>
      <c r="C145" s="4">
        <f t="shared" si="26"/>
        <v>28407.312999999998</v>
      </c>
      <c r="D145" t="str">
        <f t="shared" si="27"/>
        <v>vis</v>
      </c>
      <c r="E145">
        <f>VLOOKUP(C145,Active!C$21:E$966,3,FALSE)</f>
        <v>-2586.9941269717974</v>
      </c>
      <c r="F145" s="2" t="s">
        <v>167</v>
      </c>
      <c r="G145" t="str">
        <f t="shared" si="28"/>
        <v>28407.313</v>
      </c>
      <c r="H145" s="4">
        <f t="shared" si="29"/>
        <v>-2587</v>
      </c>
      <c r="I145" s="23" t="s">
        <v>592</v>
      </c>
      <c r="J145" s="24" t="s">
        <v>593</v>
      </c>
      <c r="K145" s="23">
        <v>-2587</v>
      </c>
      <c r="L145" s="23" t="s">
        <v>282</v>
      </c>
      <c r="M145" s="24" t="s">
        <v>171</v>
      </c>
      <c r="N145" s="24"/>
      <c r="O145" s="25" t="s">
        <v>594</v>
      </c>
      <c r="P145" s="25" t="s">
        <v>45</v>
      </c>
    </row>
    <row r="146" spans="1:16" ht="12.75" customHeight="1" x14ac:dyDescent="0.2">
      <c r="A146" s="4" t="str">
        <f t="shared" si="24"/>
        <v> CTAD 22.4 </v>
      </c>
      <c r="B146" s="2" t="str">
        <f t="shared" si="25"/>
        <v>I</v>
      </c>
      <c r="C146" s="4">
        <f t="shared" si="26"/>
        <v>28409.238000000001</v>
      </c>
      <c r="D146" t="str">
        <f t="shared" si="27"/>
        <v>vis</v>
      </c>
      <c r="E146">
        <f>VLOOKUP(C146,Active!C$21:E$966,3,FALSE)</f>
        <v>-2585.0053887058666</v>
      </c>
      <c r="F146" s="2" t="s">
        <v>167</v>
      </c>
      <c r="G146" t="str">
        <f t="shared" si="28"/>
        <v>28409.238</v>
      </c>
      <c r="H146" s="4">
        <f t="shared" si="29"/>
        <v>-2585</v>
      </c>
      <c r="I146" s="23" t="s">
        <v>595</v>
      </c>
      <c r="J146" s="24" t="s">
        <v>596</v>
      </c>
      <c r="K146" s="23">
        <v>-2585</v>
      </c>
      <c r="L146" s="23" t="s">
        <v>293</v>
      </c>
      <c r="M146" s="24" t="s">
        <v>171</v>
      </c>
      <c r="N146" s="24"/>
      <c r="O146" s="25" t="s">
        <v>594</v>
      </c>
      <c r="P146" s="25" t="s">
        <v>45</v>
      </c>
    </row>
    <row r="147" spans="1:16" ht="12.75" customHeight="1" x14ac:dyDescent="0.2">
      <c r="A147" s="4" t="str">
        <f t="shared" si="24"/>
        <v> CTAD 22.4 </v>
      </c>
      <c r="B147" s="2" t="str">
        <f t="shared" si="25"/>
        <v>I</v>
      </c>
      <c r="C147" s="4">
        <f t="shared" si="26"/>
        <v>28410.215</v>
      </c>
      <c r="D147" t="str">
        <f t="shared" si="27"/>
        <v>vis</v>
      </c>
      <c r="E147">
        <f>VLOOKUP(C147,Active!C$21:E$966,3,FALSE)</f>
        <v>-2583.9960394664854</v>
      </c>
      <c r="F147" s="2" t="s">
        <v>167</v>
      </c>
      <c r="G147" t="str">
        <f t="shared" si="28"/>
        <v>28410.215</v>
      </c>
      <c r="H147" s="4">
        <f t="shared" si="29"/>
        <v>-2584</v>
      </c>
      <c r="I147" s="23" t="s">
        <v>597</v>
      </c>
      <c r="J147" s="24" t="s">
        <v>598</v>
      </c>
      <c r="K147" s="23">
        <v>-2584</v>
      </c>
      <c r="L147" s="23" t="s">
        <v>199</v>
      </c>
      <c r="M147" s="24" t="s">
        <v>171</v>
      </c>
      <c r="N147" s="24"/>
      <c r="O147" s="25" t="s">
        <v>594</v>
      </c>
      <c r="P147" s="25" t="s">
        <v>45</v>
      </c>
    </row>
    <row r="148" spans="1:16" ht="12.75" customHeight="1" x14ac:dyDescent="0.2">
      <c r="A148" s="4" t="str">
        <f t="shared" si="24"/>
        <v> AC 27.2 </v>
      </c>
      <c r="B148" s="2" t="str">
        <f t="shared" si="25"/>
        <v>I</v>
      </c>
      <c r="C148" s="4">
        <f t="shared" si="26"/>
        <v>30911.382000000001</v>
      </c>
      <c r="D148" t="str">
        <f t="shared" si="27"/>
        <v>vis</v>
      </c>
      <c r="E148">
        <f>VLOOKUP(C148,Active!C$21:E$966,3,FALSE)</f>
        <v>-1.3430440236411359E-2</v>
      </c>
      <c r="F148" s="2" t="s">
        <v>167</v>
      </c>
      <c r="G148" t="str">
        <f t="shared" si="28"/>
        <v>30911.382</v>
      </c>
      <c r="H148" s="4">
        <f t="shared" si="29"/>
        <v>0</v>
      </c>
      <c r="I148" s="23" t="s">
        <v>599</v>
      </c>
      <c r="J148" s="24" t="s">
        <v>600</v>
      </c>
      <c r="K148" s="23">
        <v>0</v>
      </c>
      <c r="L148" s="23" t="s">
        <v>601</v>
      </c>
      <c r="M148" s="24" t="s">
        <v>171</v>
      </c>
      <c r="N148" s="24"/>
      <c r="O148" s="25" t="s">
        <v>602</v>
      </c>
      <c r="P148" s="25" t="s">
        <v>46</v>
      </c>
    </row>
    <row r="149" spans="1:16" ht="12.75" customHeight="1" x14ac:dyDescent="0.2">
      <c r="A149" s="4" t="str">
        <f t="shared" si="24"/>
        <v> IODE 4.2.225 </v>
      </c>
      <c r="B149" s="2" t="str">
        <f t="shared" si="25"/>
        <v>I</v>
      </c>
      <c r="C149" s="4">
        <f t="shared" si="26"/>
        <v>30911.393</v>
      </c>
      <c r="D149" t="str">
        <f t="shared" si="27"/>
        <v>vis</v>
      </c>
      <c r="E149">
        <f>VLOOKUP(C149,Active!C$21:E$966,3,FALSE)</f>
        <v>-2.0662215754107378E-3</v>
      </c>
      <c r="F149" s="2" t="s">
        <v>167</v>
      </c>
      <c r="G149" t="str">
        <f t="shared" si="28"/>
        <v>30911.393</v>
      </c>
      <c r="H149" s="4">
        <f t="shared" si="29"/>
        <v>0</v>
      </c>
      <c r="I149" s="23" t="s">
        <v>603</v>
      </c>
      <c r="J149" s="24" t="s">
        <v>604</v>
      </c>
      <c r="K149" s="23">
        <v>0</v>
      </c>
      <c r="L149" s="23" t="s">
        <v>192</v>
      </c>
      <c r="M149" s="24" t="s">
        <v>171</v>
      </c>
      <c r="N149" s="24"/>
      <c r="O149" s="25" t="s">
        <v>602</v>
      </c>
      <c r="P149" s="25" t="s">
        <v>47</v>
      </c>
    </row>
    <row r="150" spans="1:16" ht="12.75" customHeight="1" x14ac:dyDescent="0.2">
      <c r="A150" s="4" t="str">
        <f t="shared" si="24"/>
        <v> IODE 4.2.225 </v>
      </c>
      <c r="B150" s="2" t="str">
        <f t="shared" si="25"/>
        <v>I</v>
      </c>
      <c r="C150" s="4">
        <f t="shared" si="26"/>
        <v>30914.294000000002</v>
      </c>
      <c r="D150" t="str">
        <f t="shared" si="27"/>
        <v>vis</v>
      </c>
      <c r="E150">
        <f>VLOOKUP(C150,Active!C$21:E$966,3,FALSE)</f>
        <v>2.9949881729489976</v>
      </c>
      <c r="F150" s="2" t="s">
        <v>167</v>
      </c>
      <c r="G150" t="str">
        <f t="shared" si="28"/>
        <v>30914.294</v>
      </c>
      <c r="H150" s="4">
        <f t="shared" si="29"/>
        <v>3</v>
      </c>
      <c r="I150" s="23" t="s">
        <v>605</v>
      </c>
      <c r="J150" s="24" t="s">
        <v>606</v>
      </c>
      <c r="K150" s="23">
        <v>3</v>
      </c>
      <c r="L150" s="23" t="s">
        <v>293</v>
      </c>
      <c r="M150" s="24" t="s">
        <v>171</v>
      </c>
      <c r="N150" s="24"/>
      <c r="O150" s="25" t="s">
        <v>602</v>
      </c>
      <c r="P150" s="25" t="s">
        <v>47</v>
      </c>
    </row>
    <row r="151" spans="1:16" ht="12.75" customHeight="1" x14ac:dyDescent="0.2">
      <c r="A151" s="4" t="str">
        <f t="shared" si="24"/>
        <v> IODE 4.2.225 </v>
      </c>
      <c r="B151" s="2" t="str">
        <f t="shared" si="25"/>
        <v>I</v>
      </c>
      <c r="C151" s="4">
        <f t="shared" si="26"/>
        <v>30915.268</v>
      </c>
      <c r="D151" t="str">
        <f t="shared" si="27"/>
        <v>vis</v>
      </c>
      <c r="E151">
        <f>VLOOKUP(C151,Active!C$21:E$966,3,FALSE)</f>
        <v>4.0012380799673126</v>
      </c>
      <c r="F151" s="2" t="s">
        <v>167</v>
      </c>
      <c r="G151" t="str">
        <f t="shared" si="28"/>
        <v>30915.268</v>
      </c>
      <c r="H151" s="4">
        <f t="shared" si="29"/>
        <v>4</v>
      </c>
      <c r="I151" s="23" t="s">
        <v>607</v>
      </c>
      <c r="J151" s="24" t="s">
        <v>608</v>
      </c>
      <c r="K151" s="23">
        <v>4</v>
      </c>
      <c r="L151" s="23" t="s">
        <v>170</v>
      </c>
      <c r="M151" s="24" t="s">
        <v>171</v>
      </c>
      <c r="N151" s="24"/>
      <c r="O151" s="25" t="s">
        <v>602</v>
      </c>
      <c r="P151" s="25" t="s">
        <v>47</v>
      </c>
    </row>
    <row r="152" spans="1:16" ht="12.75" customHeight="1" x14ac:dyDescent="0.2">
      <c r="A152" s="4" t="str">
        <f t="shared" si="24"/>
        <v> IODE 4.2.225 </v>
      </c>
      <c r="B152" s="2" t="str">
        <f t="shared" si="25"/>
        <v>I</v>
      </c>
      <c r="C152" s="4">
        <f t="shared" si="26"/>
        <v>30945.273000000001</v>
      </c>
      <c r="D152" t="str">
        <f t="shared" si="27"/>
        <v>vis</v>
      </c>
      <c r="E152">
        <f>VLOOKUP(C152,Active!C$21:E$966,3,FALSE)</f>
        <v>34.999727258752735</v>
      </c>
      <c r="F152" s="2" t="s">
        <v>167</v>
      </c>
      <c r="G152" t="str">
        <f t="shared" si="28"/>
        <v>30945.273</v>
      </c>
      <c r="H152" s="4">
        <f t="shared" si="29"/>
        <v>35</v>
      </c>
      <c r="I152" s="23" t="s">
        <v>609</v>
      </c>
      <c r="J152" s="24" t="s">
        <v>610</v>
      </c>
      <c r="K152" s="23">
        <v>35</v>
      </c>
      <c r="L152" s="23" t="s">
        <v>327</v>
      </c>
      <c r="M152" s="24" t="s">
        <v>171</v>
      </c>
      <c r="N152" s="24"/>
      <c r="O152" s="25" t="s">
        <v>602</v>
      </c>
      <c r="P152" s="25" t="s">
        <v>47</v>
      </c>
    </row>
    <row r="153" spans="1:16" ht="12.75" customHeight="1" x14ac:dyDescent="0.2">
      <c r="A153" s="4" t="str">
        <f t="shared" si="24"/>
        <v> IODE 4.2.225 </v>
      </c>
      <c r="B153" s="2" t="str">
        <f t="shared" si="25"/>
        <v>I</v>
      </c>
      <c r="C153" s="4">
        <f t="shared" si="26"/>
        <v>30946.241999999998</v>
      </c>
      <c r="D153" t="str">
        <f t="shared" si="27"/>
        <v>vis</v>
      </c>
      <c r="E153">
        <f>VLOOKUP(C153,Active!C$21:E$966,3,FALSE)</f>
        <v>36.000811611832525</v>
      </c>
      <c r="F153" s="2" t="s">
        <v>167</v>
      </c>
      <c r="G153" t="str">
        <f t="shared" si="28"/>
        <v>30946.242</v>
      </c>
      <c r="H153" s="4">
        <f t="shared" si="29"/>
        <v>36</v>
      </c>
      <c r="I153" s="23" t="s">
        <v>611</v>
      </c>
      <c r="J153" s="24" t="s">
        <v>612</v>
      </c>
      <c r="K153" s="23">
        <v>36</v>
      </c>
      <c r="L153" s="23" t="s">
        <v>170</v>
      </c>
      <c r="M153" s="24" t="s">
        <v>171</v>
      </c>
      <c r="N153" s="24"/>
      <c r="O153" s="25" t="s">
        <v>602</v>
      </c>
      <c r="P153" s="25" t="s">
        <v>47</v>
      </c>
    </row>
    <row r="154" spans="1:16" ht="12.75" customHeight="1" x14ac:dyDescent="0.2">
      <c r="A154" s="4" t="str">
        <f t="shared" si="24"/>
        <v> AAC 5.8 </v>
      </c>
      <c r="B154" s="2" t="str">
        <f t="shared" si="25"/>
        <v>I</v>
      </c>
      <c r="C154" s="4">
        <f t="shared" si="26"/>
        <v>33539.381999999998</v>
      </c>
      <c r="D154" t="str">
        <f t="shared" si="27"/>
        <v>vis</v>
      </c>
      <c r="E154">
        <f>VLOOKUP(C154,Active!C$21:E$966,3,FALSE)</f>
        <v>2715.0017190963476</v>
      </c>
      <c r="F154" s="2" t="s">
        <v>167</v>
      </c>
      <c r="G154" t="str">
        <f t="shared" si="28"/>
        <v>33539.382</v>
      </c>
      <c r="H154" s="4">
        <f t="shared" si="29"/>
        <v>2715</v>
      </c>
      <c r="I154" s="23" t="s">
        <v>613</v>
      </c>
      <c r="J154" s="24" t="s">
        <v>614</v>
      </c>
      <c r="K154" s="23">
        <v>2715</v>
      </c>
      <c r="L154" s="23" t="s">
        <v>206</v>
      </c>
      <c r="M154" s="24" t="s">
        <v>171</v>
      </c>
      <c r="N154" s="24"/>
      <c r="O154" s="25" t="s">
        <v>615</v>
      </c>
      <c r="P154" s="25" t="s">
        <v>49</v>
      </c>
    </row>
    <row r="155" spans="1:16" ht="12.75" customHeight="1" x14ac:dyDescent="0.2">
      <c r="A155" s="4" t="str">
        <f t="shared" si="24"/>
        <v> AAC 5.11 </v>
      </c>
      <c r="B155" s="2" t="str">
        <f t="shared" si="25"/>
        <v>I</v>
      </c>
      <c r="C155" s="4">
        <f t="shared" si="26"/>
        <v>33839.447</v>
      </c>
      <c r="D155" t="str">
        <f t="shared" si="27"/>
        <v>vis</v>
      </c>
      <c r="E155">
        <f>VLOOKUP(C155,Active!C$21:E$966,3,FALSE)</f>
        <v>3025.0021075460063</v>
      </c>
      <c r="F155" s="2" t="s">
        <v>167</v>
      </c>
      <c r="G155" t="str">
        <f t="shared" si="28"/>
        <v>33839.447</v>
      </c>
      <c r="H155" s="4">
        <f t="shared" si="29"/>
        <v>3025</v>
      </c>
      <c r="I155" s="23" t="s">
        <v>616</v>
      </c>
      <c r="J155" s="24" t="s">
        <v>617</v>
      </c>
      <c r="K155" s="23">
        <v>3025</v>
      </c>
      <c r="L155" s="23" t="s">
        <v>206</v>
      </c>
      <c r="M155" s="24" t="s">
        <v>171</v>
      </c>
      <c r="N155" s="24"/>
      <c r="O155" s="25" t="s">
        <v>615</v>
      </c>
      <c r="P155" s="25" t="s">
        <v>50</v>
      </c>
    </row>
    <row r="156" spans="1:16" ht="12.75" customHeight="1" x14ac:dyDescent="0.2">
      <c r="A156" s="4" t="str">
        <f t="shared" si="24"/>
        <v> AAC 5.11 </v>
      </c>
      <c r="B156" s="2" t="str">
        <f t="shared" si="25"/>
        <v>I</v>
      </c>
      <c r="C156" s="4">
        <f t="shared" si="26"/>
        <v>33872.347000000002</v>
      </c>
      <c r="D156" t="str">
        <f t="shared" si="27"/>
        <v>vis</v>
      </c>
      <c r="E156">
        <f>VLOOKUP(C156,Active!C$21:E$966,3,FALSE)</f>
        <v>3058.9914524545898</v>
      </c>
      <c r="F156" s="2" t="s">
        <v>167</v>
      </c>
      <c r="G156" t="str">
        <f t="shared" si="28"/>
        <v>33872.347</v>
      </c>
      <c r="H156" s="4">
        <f t="shared" si="29"/>
        <v>3059</v>
      </c>
      <c r="I156" s="23" t="s">
        <v>618</v>
      </c>
      <c r="J156" s="24" t="s">
        <v>619</v>
      </c>
      <c r="K156" s="23">
        <v>3059</v>
      </c>
      <c r="L156" s="23" t="s">
        <v>188</v>
      </c>
      <c r="M156" s="24" t="s">
        <v>171</v>
      </c>
      <c r="N156" s="24"/>
      <c r="O156" s="25" t="s">
        <v>615</v>
      </c>
      <c r="P156" s="25" t="s">
        <v>50</v>
      </c>
    </row>
    <row r="157" spans="1:16" ht="12.75" customHeight="1" x14ac:dyDescent="0.2">
      <c r="A157" s="4" t="str">
        <f t="shared" si="24"/>
        <v> AJ 66.35 </v>
      </c>
      <c r="B157" s="2" t="str">
        <f t="shared" si="25"/>
        <v>I</v>
      </c>
      <c r="C157" s="4">
        <f t="shared" si="26"/>
        <v>34554.758000000002</v>
      </c>
      <c r="D157" t="str">
        <f t="shared" si="27"/>
        <v>vis</v>
      </c>
      <c r="E157">
        <f>VLOOKUP(C157,Active!C$21:E$966,3,FALSE)</f>
        <v>3763.9976180597696</v>
      </c>
      <c r="F157" s="2" t="s">
        <v>167</v>
      </c>
      <c r="G157" t="str">
        <f t="shared" si="28"/>
        <v>34554.758</v>
      </c>
      <c r="H157" s="4">
        <f t="shared" si="29"/>
        <v>3764</v>
      </c>
      <c r="I157" s="23" t="s">
        <v>620</v>
      </c>
      <c r="J157" s="24" t="s">
        <v>621</v>
      </c>
      <c r="K157" s="23">
        <v>3764</v>
      </c>
      <c r="L157" s="23" t="s">
        <v>192</v>
      </c>
      <c r="M157" s="24" t="s">
        <v>622</v>
      </c>
      <c r="N157" s="24"/>
      <c r="O157" s="25" t="s">
        <v>623</v>
      </c>
      <c r="P157" s="25" t="s">
        <v>51</v>
      </c>
    </row>
    <row r="158" spans="1:16" ht="12.75" customHeight="1" x14ac:dyDescent="0.2">
      <c r="A158" s="4" t="str">
        <f t="shared" si="24"/>
        <v> AAC 5.194 </v>
      </c>
      <c r="B158" s="2" t="str">
        <f t="shared" si="25"/>
        <v>I</v>
      </c>
      <c r="C158" s="4">
        <f t="shared" si="26"/>
        <v>34958.400999999998</v>
      </c>
      <c r="D158" t="str">
        <f t="shared" si="27"/>
        <v>vis</v>
      </c>
      <c r="E158">
        <f>VLOOKUP(C158,Active!C$21:E$966,3,FALSE)</f>
        <v>4181.0055556565685</v>
      </c>
      <c r="F158" s="2" t="s">
        <v>167</v>
      </c>
      <c r="G158" t="str">
        <f t="shared" si="28"/>
        <v>34958.401</v>
      </c>
      <c r="H158" s="4">
        <f t="shared" si="29"/>
        <v>4181</v>
      </c>
      <c r="I158" s="23" t="s">
        <v>624</v>
      </c>
      <c r="J158" s="24" t="s">
        <v>625</v>
      </c>
      <c r="K158" s="23">
        <v>4181</v>
      </c>
      <c r="L158" s="23" t="s">
        <v>278</v>
      </c>
      <c r="M158" s="24" t="s">
        <v>171</v>
      </c>
      <c r="N158" s="24"/>
      <c r="O158" s="25" t="s">
        <v>615</v>
      </c>
      <c r="P158" s="25" t="s">
        <v>52</v>
      </c>
    </row>
    <row r="159" spans="1:16" ht="12.75" customHeight="1" x14ac:dyDescent="0.2">
      <c r="A159" s="4" t="str">
        <f t="shared" si="24"/>
        <v> AA 6.142 </v>
      </c>
      <c r="B159" s="2" t="str">
        <f t="shared" si="25"/>
        <v>I</v>
      </c>
      <c r="C159" s="4">
        <f t="shared" si="26"/>
        <v>35197.49</v>
      </c>
      <c r="D159" t="str">
        <f t="shared" si="27"/>
        <v>vis</v>
      </c>
      <c r="E159">
        <f>VLOOKUP(C159,Active!C$21:E$966,3,FALSE)</f>
        <v>4428.0109807279359</v>
      </c>
      <c r="F159" s="2" t="s">
        <v>167</v>
      </c>
      <c r="G159" t="str">
        <f t="shared" si="28"/>
        <v>35197.490</v>
      </c>
      <c r="H159" s="4">
        <f t="shared" si="29"/>
        <v>4428</v>
      </c>
      <c r="I159" s="23" t="s">
        <v>626</v>
      </c>
      <c r="J159" s="24" t="s">
        <v>627</v>
      </c>
      <c r="K159" s="23">
        <v>4428</v>
      </c>
      <c r="L159" s="23" t="s">
        <v>628</v>
      </c>
      <c r="M159" s="24" t="s">
        <v>171</v>
      </c>
      <c r="N159" s="24"/>
      <c r="O159" s="25" t="s">
        <v>615</v>
      </c>
      <c r="P159" s="25" t="s">
        <v>53</v>
      </c>
    </row>
    <row r="160" spans="1:16" ht="12.75" customHeight="1" x14ac:dyDescent="0.2">
      <c r="A160" s="4" t="str">
        <f t="shared" si="24"/>
        <v> AA 6.142 </v>
      </c>
      <c r="B160" s="2" t="str">
        <f t="shared" si="25"/>
        <v>I</v>
      </c>
      <c r="C160" s="4">
        <f t="shared" si="26"/>
        <v>35228.455000000002</v>
      </c>
      <c r="D160" t="str">
        <f t="shared" si="27"/>
        <v>vis</v>
      </c>
      <c r="E160">
        <f>VLOOKUP(C160,Active!C$21:E$966,3,FALSE)</f>
        <v>4460.0012562627189</v>
      </c>
      <c r="F160" s="2" t="s">
        <v>167</v>
      </c>
      <c r="G160" t="str">
        <f t="shared" si="28"/>
        <v>35228.455</v>
      </c>
      <c r="H160" s="4">
        <f t="shared" si="29"/>
        <v>4460</v>
      </c>
      <c r="I160" s="23" t="s">
        <v>629</v>
      </c>
      <c r="J160" s="24" t="s">
        <v>630</v>
      </c>
      <c r="K160" s="23">
        <v>4460</v>
      </c>
      <c r="L160" s="23" t="s">
        <v>170</v>
      </c>
      <c r="M160" s="24" t="s">
        <v>171</v>
      </c>
      <c r="N160" s="24"/>
      <c r="O160" s="25" t="s">
        <v>615</v>
      </c>
      <c r="P160" s="25" t="s">
        <v>53</v>
      </c>
    </row>
    <row r="161" spans="1:16" ht="12.75" customHeight="1" x14ac:dyDescent="0.2">
      <c r="A161" s="4" t="str">
        <f t="shared" si="24"/>
        <v> AA 6.142 </v>
      </c>
      <c r="B161" s="2" t="str">
        <f t="shared" si="25"/>
        <v>I</v>
      </c>
      <c r="C161" s="4">
        <f t="shared" si="26"/>
        <v>35258.455999999998</v>
      </c>
      <c r="D161" t="str">
        <f t="shared" si="27"/>
        <v>vis</v>
      </c>
      <c r="E161">
        <f>VLOOKUP(C161,Active!C$21:E$966,3,FALSE)</f>
        <v>4490.9956129983502</v>
      </c>
      <c r="F161" s="2" t="s">
        <v>167</v>
      </c>
      <c r="G161" t="str">
        <f t="shared" si="28"/>
        <v>35258.456</v>
      </c>
      <c r="H161" s="4">
        <f t="shared" si="29"/>
        <v>4491</v>
      </c>
      <c r="I161" s="23" t="s">
        <v>631</v>
      </c>
      <c r="J161" s="24" t="s">
        <v>632</v>
      </c>
      <c r="K161" s="23">
        <v>4491</v>
      </c>
      <c r="L161" s="23" t="s">
        <v>185</v>
      </c>
      <c r="M161" s="24" t="s">
        <v>171</v>
      </c>
      <c r="N161" s="24"/>
      <c r="O161" s="25" t="s">
        <v>615</v>
      </c>
      <c r="P161" s="25" t="s">
        <v>53</v>
      </c>
    </row>
    <row r="162" spans="1:16" ht="12.75" customHeight="1" x14ac:dyDescent="0.2">
      <c r="A162" s="4" t="str">
        <f t="shared" si="24"/>
        <v> AA 7.189 </v>
      </c>
      <c r="B162" s="2" t="str">
        <f t="shared" si="25"/>
        <v>I</v>
      </c>
      <c r="C162" s="4">
        <f t="shared" si="26"/>
        <v>35745.339</v>
      </c>
      <c r="D162" t="str">
        <f t="shared" si="27"/>
        <v>vis</v>
      </c>
      <c r="E162">
        <f>VLOOKUP(C162,Active!C$21:E$966,3,FALSE)</f>
        <v>4993.9996925462292</v>
      </c>
      <c r="F162" s="2" t="s">
        <v>167</v>
      </c>
      <c r="G162" t="str">
        <f t="shared" si="28"/>
        <v>35745.339</v>
      </c>
      <c r="H162" s="4">
        <f t="shared" si="29"/>
        <v>4994</v>
      </c>
      <c r="I162" s="23" t="s">
        <v>633</v>
      </c>
      <c r="J162" s="24" t="s">
        <v>634</v>
      </c>
      <c r="K162" s="23">
        <v>4994</v>
      </c>
      <c r="L162" s="23" t="s">
        <v>327</v>
      </c>
      <c r="M162" s="24" t="s">
        <v>171</v>
      </c>
      <c r="N162" s="24"/>
      <c r="O162" s="25" t="s">
        <v>615</v>
      </c>
      <c r="P162" s="25" t="s">
        <v>54</v>
      </c>
    </row>
    <row r="163" spans="1:16" ht="12.75" customHeight="1" x14ac:dyDescent="0.2">
      <c r="A163" s="4" t="str">
        <f t="shared" si="24"/>
        <v> MVS 2.125 </v>
      </c>
      <c r="B163" s="2" t="str">
        <f t="shared" si="25"/>
        <v>I</v>
      </c>
      <c r="C163" s="4">
        <f t="shared" si="26"/>
        <v>36074.419000000002</v>
      </c>
      <c r="D163" t="str">
        <f t="shared" si="27"/>
        <v>vis</v>
      </c>
      <c r="E163">
        <f>VLOOKUP(C163,Active!C$21:E$966,3,FALSE)</f>
        <v>5333.9757904950511</v>
      </c>
      <c r="F163" s="2" t="s">
        <v>167</v>
      </c>
      <c r="G163" t="str">
        <f t="shared" si="28"/>
        <v>36074.419</v>
      </c>
      <c r="H163" s="4">
        <f t="shared" si="29"/>
        <v>5334</v>
      </c>
      <c r="I163" s="23" t="s">
        <v>635</v>
      </c>
      <c r="J163" s="24" t="s">
        <v>636</v>
      </c>
      <c r="K163" s="23">
        <v>5334</v>
      </c>
      <c r="L163" s="23" t="s">
        <v>637</v>
      </c>
      <c r="M163" s="24" t="s">
        <v>574</v>
      </c>
      <c r="N163" s="24"/>
      <c r="O163" s="25" t="s">
        <v>638</v>
      </c>
      <c r="P163" s="25" t="s">
        <v>55</v>
      </c>
    </row>
    <row r="164" spans="1:16" ht="12.75" customHeight="1" x14ac:dyDescent="0.2">
      <c r="A164" s="4" t="str">
        <f t="shared" si="24"/>
        <v> AA 8.191 </v>
      </c>
      <c r="B164" s="2" t="str">
        <f t="shared" si="25"/>
        <v>I</v>
      </c>
      <c r="C164" s="4">
        <f t="shared" si="26"/>
        <v>36074.438000000002</v>
      </c>
      <c r="D164" t="str">
        <f t="shared" si="27"/>
        <v>vis</v>
      </c>
      <c r="E164">
        <f>VLOOKUP(C164,Active!C$21:E$966,3,FALSE)</f>
        <v>5333.9954196000144</v>
      </c>
      <c r="F164" s="2" t="s">
        <v>167</v>
      </c>
      <c r="G164" t="str">
        <f t="shared" si="28"/>
        <v>36074.438</v>
      </c>
      <c r="H164" s="4">
        <f t="shared" si="29"/>
        <v>5334</v>
      </c>
      <c r="I164" s="23" t="s">
        <v>639</v>
      </c>
      <c r="J164" s="24" t="s">
        <v>640</v>
      </c>
      <c r="K164" s="23">
        <v>5334</v>
      </c>
      <c r="L164" s="23" t="s">
        <v>185</v>
      </c>
      <c r="M164" s="24" t="s">
        <v>171</v>
      </c>
      <c r="N164" s="24"/>
      <c r="O164" s="25" t="s">
        <v>615</v>
      </c>
      <c r="P164" s="25" t="s">
        <v>56</v>
      </c>
    </row>
    <row r="165" spans="1:16" ht="12.75" customHeight="1" x14ac:dyDescent="0.2">
      <c r="A165" s="4" t="str">
        <f t="shared" si="24"/>
        <v> MVS 2.125 </v>
      </c>
      <c r="B165" s="2" t="str">
        <f t="shared" si="25"/>
        <v>I</v>
      </c>
      <c r="C165" s="4">
        <f t="shared" si="26"/>
        <v>36108.330999999998</v>
      </c>
      <c r="D165" t="str">
        <f t="shared" si="27"/>
        <v>vis</v>
      </c>
      <c r="E165">
        <f>VLOOKUP(C165,Active!C$21:E$966,3,FALSE)</f>
        <v>5369.0106435205753</v>
      </c>
      <c r="F165" s="2" t="s">
        <v>167</v>
      </c>
      <c r="G165" t="str">
        <f t="shared" si="28"/>
        <v>36108.331</v>
      </c>
      <c r="H165" s="4">
        <f t="shared" si="29"/>
        <v>5369</v>
      </c>
      <c r="I165" s="23" t="s">
        <v>641</v>
      </c>
      <c r="J165" s="24" t="s">
        <v>642</v>
      </c>
      <c r="K165" s="23">
        <v>5369</v>
      </c>
      <c r="L165" s="23" t="s">
        <v>235</v>
      </c>
      <c r="M165" s="24" t="s">
        <v>574</v>
      </c>
      <c r="N165" s="24"/>
      <c r="O165" s="25" t="s">
        <v>638</v>
      </c>
      <c r="P165" s="25" t="s">
        <v>55</v>
      </c>
    </row>
    <row r="166" spans="1:16" ht="12.75" customHeight="1" x14ac:dyDescent="0.2">
      <c r="A166" s="4" t="str">
        <f t="shared" si="24"/>
        <v> MVS 2.125 </v>
      </c>
      <c r="B166" s="2" t="str">
        <f t="shared" si="25"/>
        <v>I</v>
      </c>
      <c r="C166" s="4">
        <f t="shared" si="26"/>
        <v>36343.504999999997</v>
      </c>
      <c r="D166" t="str">
        <f t="shared" si="27"/>
        <v>vis</v>
      </c>
      <c r="E166">
        <f>VLOOKUP(C166,Active!C$21:E$966,3,FALSE)</f>
        <v>5611.9714398588985</v>
      </c>
      <c r="F166" s="2" t="s">
        <v>167</v>
      </c>
      <c r="G166" t="str">
        <f t="shared" si="28"/>
        <v>36343.505</v>
      </c>
      <c r="H166" s="4">
        <f t="shared" si="29"/>
        <v>5612</v>
      </c>
      <c r="I166" s="23" t="s">
        <v>643</v>
      </c>
      <c r="J166" s="24" t="s">
        <v>644</v>
      </c>
      <c r="K166" s="23">
        <v>5612</v>
      </c>
      <c r="L166" s="23" t="s">
        <v>645</v>
      </c>
      <c r="M166" s="24" t="s">
        <v>574</v>
      </c>
      <c r="N166" s="24"/>
      <c r="O166" s="25" t="s">
        <v>638</v>
      </c>
      <c r="P166" s="25" t="s">
        <v>55</v>
      </c>
    </row>
    <row r="167" spans="1:16" ht="12.75" customHeight="1" x14ac:dyDescent="0.2">
      <c r="A167" s="4" t="str">
        <f t="shared" si="24"/>
        <v> AA 9.49 </v>
      </c>
      <c r="B167" s="2" t="str">
        <f t="shared" si="25"/>
        <v>I</v>
      </c>
      <c r="C167" s="4">
        <f t="shared" si="26"/>
        <v>36344.504999999997</v>
      </c>
      <c r="D167" t="str">
        <f t="shared" si="27"/>
        <v>vis</v>
      </c>
      <c r="E167">
        <f>VLOOKUP(C167,Active!C$21:E$966,3,FALSE)</f>
        <v>5613.0045506463939</v>
      </c>
      <c r="F167" s="2" t="s">
        <v>167</v>
      </c>
      <c r="G167" t="str">
        <f t="shared" si="28"/>
        <v>36344.505</v>
      </c>
      <c r="H167" s="4">
        <f t="shared" si="29"/>
        <v>5613</v>
      </c>
      <c r="I167" s="23" t="s">
        <v>646</v>
      </c>
      <c r="J167" s="24" t="s">
        <v>647</v>
      </c>
      <c r="K167" s="23">
        <v>5613</v>
      </c>
      <c r="L167" s="23" t="s">
        <v>199</v>
      </c>
      <c r="M167" s="24" t="s">
        <v>171</v>
      </c>
      <c r="N167" s="24"/>
      <c r="O167" s="25" t="s">
        <v>615</v>
      </c>
      <c r="P167" s="25" t="s">
        <v>57</v>
      </c>
    </row>
    <row r="168" spans="1:16" ht="12.75" customHeight="1" x14ac:dyDescent="0.2">
      <c r="A168" s="4" t="str">
        <f t="shared" si="24"/>
        <v> MVS 2.125 </v>
      </c>
      <c r="B168" s="2" t="str">
        <f t="shared" si="25"/>
        <v>I</v>
      </c>
      <c r="C168" s="4">
        <f t="shared" si="26"/>
        <v>36404.478000000003</v>
      </c>
      <c r="D168" t="str">
        <f t="shared" si="27"/>
        <v>vis</v>
      </c>
      <c r="E168">
        <f>VLOOKUP(C168,Active!C$21:E$966,3,FALSE)</f>
        <v>5674.9633039048304</v>
      </c>
      <c r="F168" s="2" t="s">
        <v>167</v>
      </c>
      <c r="G168" t="str">
        <f t="shared" si="28"/>
        <v>36404.478</v>
      </c>
      <c r="H168" s="4">
        <f t="shared" si="29"/>
        <v>5675</v>
      </c>
      <c r="I168" s="23" t="s">
        <v>648</v>
      </c>
      <c r="J168" s="24" t="s">
        <v>649</v>
      </c>
      <c r="K168" s="23">
        <v>5675</v>
      </c>
      <c r="L168" s="23" t="s">
        <v>650</v>
      </c>
      <c r="M168" s="24" t="s">
        <v>574</v>
      </c>
      <c r="N168" s="24"/>
      <c r="O168" s="25" t="s">
        <v>638</v>
      </c>
      <c r="P168" s="25" t="s">
        <v>55</v>
      </c>
    </row>
    <row r="169" spans="1:16" ht="12.75" customHeight="1" x14ac:dyDescent="0.2">
      <c r="A169" s="4" t="str">
        <f t="shared" si="24"/>
        <v> MVS 2.125 </v>
      </c>
      <c r="B169" s="2" t="str">
        <f t="shared" si="25"/>
        <v>I</v>
      </c>
      <c r="C169" s="4">
        <f t="shared" si="26"/>
        <v>36436.466999999997</v>
      </c>
      <c r="D169" t="str">
        <f t="shared" si="27"/>
        <v>vis</v>
      </c>
      <c r="E169">
        <f>VLOOKUP(C169,Active!C$21:E$966,3,FALSE)</f>
        <v>5708.0114848859985</v>
      </c>
      <c r="F169" s="2" t="s">
        <v>167</v>
      </c>
      <c r="G169" t="str">
        <f t="shared" si="28"/>
        <v>36436.467</v>
      </c>
      <c r="H169" s="4">
        <f t="shared" si="29"/>
        <v>5708</v>
      </c>
      <c r="I169" s="23" t="s">
        <v>651</v>
      </c>
      <c r="J169" s="24" t="s">
        <v>652</v>
      </c>
      <c r="K169" s="23">
        <v>5708</v>
      </c>
      <c r="L169" s="23" t="s">
        <v>628</v>
      </c>
      <c r="M169" s="24" t="s">
        <v>574</v>
      </c>
      <c r="N169" s="24"/>
      <c r="O169" s="25" t="s">
        <v>638</v>
      </c>
      <c r="P169" s="25" t="s">
        <v>55</v>
      </c>
    </row>
    <row r="170" spans="1:16" ht="12.75" customHeight="1" x14ac:dyDescent="0.2">
      <c r="A170" s="4" t="str">
        <f t="shared" si="24"/>
        <v> MVS 2.125 </v>
      </c>
      <c r="B170" s="2" t="str">
        <f t="shared" si="25"/>
        <v>I</v>
      </c>
      <c r="C170" s="4">
        <f t="shared" si="26"/>
        <v>37194.351000000002</v>
      </c>
      <c r="D170" t="str">
        <f t="shared" si="27"/>
        <v>vis</v>
      </c>
      <c r="E170">
        <f>VLOOKUP(C170,Active!C$21:E$966,3,FALSE)</f>
        <v>6490.9896209557864</v>
      </c>
      <c r="F170" s="2" t="s">
        <v>167</v>
      </c>
      <c r="G170" t="str">
        <f t="shared" si="28"/>
        <v>37194.351</v>
      </c>
      <c r="H170" s="4">
        <f t="shared" si="29"/>
        <v>6491</v>
      </c>
      <c r="I170" s="23" t="s">
        <v>653</v>
      </c>
      <c r="J170" s="24" t="s">
        <v>654</v>
      </c>
      <c r="K170" s="23">
        <v>6491</v>
      </c>
      <c r="L170" s="23" t="s">
        <v>212</v>
      </c>
      <c r="M170" s="24" t="s">
        <v>574</v>
      </c>
      <c r="N170" s="24"/>
      <c r="O170" s="25" t="s">
        <v>638</v>
      </c>
      <c r="P170" s="25" t="s">
        <v>55</v>
      </c>
    </row>
    <row r="171" spans="1:16" ht="12.75" customHeight="1" x14ac:dyDescent="0.2">
      <c r="A171" s="4" t="str">
        <f t="shared" ref="A171:A180" si="30">P171</f>
        <v> EBC 1-32 </v>
      </c>
      <c r="B171" s="2" t="str">
        <f t="shared" ref="B171:B180" si="31">IF(H171=INT(H171),"I","II")</f>
        <v>I</v>
      </c>
      <c r="C171" s="4">
        <f t="shared" ref="C171:C180" si="32">1*G171</f>
        <v>37196.298000000003</v>
      </c>
      <c r="D171" t="str">
        <f t="shared" ref="D171:D180" si="33">VLOOKUP(F171,I$1:J$5,2,FALSE)</f>
        <v>vis</v>
      </c>
      <c r="E171">
        <f>VLOOKUP(C171,Active!C$21:E$966,3,FALSE)</f>
        <v>6493.0010876590395</v>
      </c>
      <c r="F171" s="2" t="s">
        <v>167</v>
      </c>
      <c r="G171" t="str">
        <f t="shared" ref="G171:G180" si="34">MID(I171,3,LEN(I171)-3)</f>
        <v>37196.298</v>
      </c>
      <c r="H171" s="4">
        <f t="shared" ref="H171:H180" si="35">1*K171</f>
        <v>6493</v>
      </c>
      <c r="I171" s="23" t="s">
        <v>655</v>
      </c>
      <c r="J171" s="24" t="s">
        <v>656</v>
      </c>
      <c r="K171" s="23">
        <v>6493</v>
      </c>
      <c r="L171" s="23" t="s">
        <v>170</v>
      </c>
      <c r="M171" s="24" t="s">
        <v>171</v>
      </c>
      <c r="N171" s="24"/>
      <c r="O171" s="25" t="s">
        <v>657</v>
      </c>
      <c r="P171" s="25" t="s">
        <v>58</v>
      </c>
    </row>
    <row r="172" spans="1:16" ht="12.75" customHeight="1" x14ac:dyDescent="0.2">
      <c r="A172" s="4" t="str">
        <f t="shared" si="30"/>
        <v> EBC 1-32 </v>
      </c>
      <c r="B172" s="2" t="str">
        <f t="shared" si="31"/>
        <v>I</v>
      </c>
      <c r="C172" s="4">
        <f t="shared" si="32"/>
        <v>37196.300999999999</v>
      </c>
      <c r="D172" t="str">
        <f t="shared" si="33"/>
        <v>vis</v>
      </c>
      <c r="E172">
        <f>VLOOKUP(C172,Active!C$21:E$966,3,FALSE)</f>
        <v>6493.0041869913985</v>
      </c>
      <c r="F172" s="2" t="s">
        <v>167</v>
      </c>
      <c r="G172" t="str">
        <f t="shared" si="34"/>
        <v>37196.301</v>
      </c>
      <c r="H172" s="4">
        <f t="shared" si="35"/>
        <v>6493</v>
      </c>
      <c r="I172" s="23" t="s">
        <v>658</v>
      </c>
      <c r="J172" s="24" t="s">
        <v>659</v>
      </c>
      <c r="K172" s="23">
        <v>6493</v>
      </c>
      <c r="L172" s="23" t="s">
        <v>199</v>
      </c>
      <c r="M172" s="24" t="s">
        <v>171</v>
      </c>
      <c r="N172" s="24"/>
      <c r="O172" s="25" t="s">
        <v>660</v>
      </c>
      <c r="P172" s="25" t="s">
        <v>58</v>
      </c>
    </row>
    <row r="173" spans="1:16" ht="12.75" customHeight="1" x14ac:dyDescent="0.2">
      <c r="A173" s="4" t="str">
        <f t="shared" si="30"/>
        <v> MVS 2.125 </v>
      </c>
      <c r="B173" s="2" t="str">
        <f t="shared" si="31"/>
        <v>I</v>
      </c>
      <c r="C173" s="4">
        <f t="shared" si="32"/>
        <v>37885.455999999998</v>
      </c>
      <c r="D173" t="str">
        <f t="shared" si="33"/>
        <v>vis</v>
      </c>
      <c r="E173">
        <f>VLOOKUP(C173,Active!C$21:E$966,3,FALSE)</f>
        <v>7204.9776517474429</v>
      </c>
      <c r="F173" s="2" t="s">
        <v>167</v>
      </c>
      <c r="G173" t="str">
        <f t="shared" si="34"/>
        <v>37885.456</v>
      </c>
      <c r="H173" s="4">
        <f t="shared" si="35"/>
        <v>7205</v>
      </c>
      <c r="I173" s="23" t="s">
        <v>661</v>
      </c>
      <c r="J173" s="24" t="s">
        <v>662</v>
      </c>
      <c r="K173" s="23">
        <v>7205</v>
      </c>
      <c r="L173" s="23" t="s">
        <v>663</v>
      </c>
      <c r="M173" s="24" t="s">
        <v>574</v>
      </c>
      <c r="N173" s="24"/>
      <c r="O173" s="25" t="s">
        <v>638</v>
      </c>
      <c r="P173" s="25" t="s">
        <v>55</v>
      </c>
    </row>
    <row r="174" spans="1:16" ht="12.75" customHeight="1" x14ac:dyDescent="0.2">
      <c r="A174" s="4" t="str">
        <f t="shared" si="30"/>
        <v> AA 22.299 </v>
      </c>
      <c r="B174" s="2" t="str">
        <f t="shared" si="31"/>
        <v>I</v>
      </c>
      <c r="C174" s="4">
        <f t="shared" si="32"/>
        <v>38941.512000000002</v>
      </c>
      <c r="D174" t="str">
        <f t="shared" si="33"/>
        <v>vis</v>
      </c>
      <c r="E174">
        <f>VLOOKUP(C174,Active!C$21:E$966,3,FALSE)</f>
        <v>8296.0004975461579</v>
      </c>
      <c r="F174" s="2" t="s">
        <v>167</v>
      </c>
      <c r="G174" t="str">
        <f t="shared" si="34"/>
        <v>38941.512</v>
      </c>
      <c r="H174" s="4">
        <f t="shared" si="35"/>
        <v>8296</v>
      </c>
      <c r="I174" s="23" t="s">
        <v>664</v>
      </c>
      <c r="J174" s="24" t="s">
        <v>665</v>
      </c>
      <c r="K174" s="23">
        <v>8296</v>
      </c>
      <c r="L174" s="23" t="s">
        <v>254</v>
      </c>
      <c r="M174" s="24" t="s">
        <v>171</v>
      </c>
      <c r="N174" s="24"/>
      <c r="O174" s="25" t="s">
        <v>615</v>
      </c>
      <c r="P174" s="25" t="s">
        <v>59</v>
      </c>
    </row>
    <row r="175" spans="1:16" ht="12.75" customHeight="1" x14ac:dyDescent="0.2">
      <c r="A175" s="4" t="str">
        <f t="shared" si="30"/>
        <v>IBVS 1255 </v>
      </c>
      <c r="B175" s="2" t="str">
        <f t="shared" si="31"/>
        <v>I</v>
      </c>
      <c r="C175" s="4">
        <f t="shared" si="32"/>
        <v>39640.391000000003</v>
      </c>
      <c r="D175" t="str">
        <f t="shared" si="33"/>
        <v>vis</v>
      </c>
      <c r="E175" t="e">
        <f>VLOOKUP(C175,Active!C$21:E$966,3,FALSE)</f>
        <v>#N/A</v>
      </c>
      <c r="F175" s="2" t="s">
        <v>167</v>
      </c>
      <c r="G175" t="str">
        <f t="shared" si="34"/>
        <v>39640.391</v>
      </c>
      <c r="H175" s="4">
        <f t="shared" si="35"/>
        <v>9018</v>
      </c>
      <c r="I175" s="23" t="s">
        <v>666</v>
      </c>
      <c r="J175" s="24" t="s">
        <v>667</v>
      </c>
      <c r="K175" s="23">
        <v>9018</v>
      </c>
      <c r="L175" s="23" t="s">
        <v>668</v>
      </c>
      <c r="M175" s="24" t="s">
        <v>171</v>
      </c>
      <c r="N175" s="24"/>
      <c r="O175" s="25" t="s">
        <v>272</v>
      </c>
      <c r="P175" s="26" t="s">
        <v>669</v>
      </c>
    </row>
    <row r="176" spans="1:16" ht="12.75" customHeight="1" x14ac:dyDescent="0.2">
      <c r="A176" s="4" t="str">
        <f t="shared" si="30"/>
        <v> ORI 119 </v>
      </c>
      <c r="B176" s="2" t="str">
        <f t="shared" si="31"/>
        <v>I</v>
      </c>
      <c r="C176" s="4">
        <f t="shared" si="32"/>
        <v>40720.601999999999</v>
      </c>
      <c r="D176" t="str">
        <f t="shared" si="33"/>
        <v>vis</v>
      </c>
      <c r="E176">
        <f>VLOOKUP(C176,Active!C$21:E$966,3,FALSE)</f>
        <v>10133.99756847045</v>
      </c>
      <c r="F176" s="2" t="s">
        <v>167</v>
      </c>
      <c r="G176" t="str">
        <f t="shared" si="34"/>
        <v>40720.602</v>
      </c>
      <c r="H176" s="4">
        <f t="shared" si="35"/>
        <v>10134</v>
      </c>
      <c r="I176" s="23" t="s">
        <v>670</v>
      </c>
      <c r="J176" s="24" t="s">
        <v>671</v>
      </c>
      <c r="K176" s="23">
        <v>10134</v>
      </c>
      <c r="L176" s="23" t="s">
        <v>192</v>
      </c>
      <c r="M176" s="24" t="s">
        <v>171</v>
      </c>
      <c r="N176" s="24"/>
      <c r="O176" s="25" t="s">
        <v>172</v>
      </c>
      <c r="P176" s="25" t="s">
        <v>66</v>
      </c>
    </row>
    <row r="177" spans="1:16" ht="12.75" customHeight="1" x14ac:dyDescent="0.2">
      <c r="A177" s="4" t="str">
        <f t="shared" si="30"/>
        <v>IBVS 3615 </v>
      </c>
      <c r="B177" s="2" t="str">
        <f t="shared" si="31"/>
        <v>I</v>
      </c>
      <c r="C177" s="4">
        <f t="shared" si="32"/>
        <v>48093.474699999999</v>
      </c>
      <c r="D177" t="str">
        <f t="shared" si="33"/>
        <v>vis</v>
      </c>
      <c r="E177" t="e">
        <f>VLOOKUP(C177,Active!C$21:E$966,3,FALSE)</f>
        <v>#N/A</v>
      </c>
      <c r="F177" s="2" t="s">
        <v>167</v>
      </c>
      <c r="G177" t="str">
        <f t="shared" si="34"/>
        <v>48093.4747</v>
      </c>
      <c r="H177" s="4">
        <f t="shared" si="35"/>
        <v>17751</v>
      </c>
      <c r="I177" s="23" t="s">
        <v>672</v>
      </c>
      <c r="J177" s="24" t="s">
        <v>673</v>
      </c>
      <c r="K177" s="23">
        <v>17751</v>
      </c>
      <c r="L177" s="23" t="s">
        <v>530</v>
      </c>
      <c r="M177" s="24" t="s">
        <v>452</v>
      </c>
      <c r="N177" s="24" t="s">
        <v>453</v>
      </c>
      <c r="O177" s="25" t="s">
        <v>413</v>
      </c>
      <c r="P177" s="26" t="s">
        <v>674</v>
      </c>
    </row>
    <row r="178" spans="1:16" ht="12.75" customHeight="1" x14ac:dyDescent="0.2">
      <c r="A178" s="4" t="str">
        <f t="shared" si="30"/>
        <v> BBS 121 </v>
      </c>
      <c r="B178" s="2" t="str">
        <f t="shared" si="31"/>
        <v>I</v>
      </c>
      <c r="C178" s="4">
        <f t="shared" si="32"/>
        <v>51386.440999999999</v>
      </c>
      <c r="D178" t="str">
        <f t="shared" si="33"/>
        <v>vis</v>
      </c>
      <c r="E178">
        <f>VLOOKUP(C178,Active!C$21:E$966,3,FALSE)</f>
        <v>21152.990897054227</v>
      </c>
      <c r="F178" s="2" t="s">
        <v>167</v>
      </c>
      <c r="G178" t="str">
        <f t="shared" si="34"/>
        <v>51386.441</v>
      </c>
      <c r="H178" s="4">
        <f t="shared" si="35"/>
        <v>21153</v>
      </c>
      <c r="I178" s="23" t="s">
        <v>675</v>
      </c>
      <c r="J178" s="24" t="s">
        <v>676</v>
      </c>
      <c r="K178" s="23">
        <v>21153</v>
      </c>
      <c r="L178" s="23" t="s">
        <v>467</v>
      </c>
      <c r="M178" s="24" t="s">
        <v>452</v>
      </c>
      <c r="N178" s="24" t="s">
        <v>453</v>
      </c>
      <c r="O178" s="25" t="s">
        <v>383</v>
      </c>
      <c r="P178" s="25" t="s">
        <v>135</v>
      </c>
    </row>
    <row r="179" spans="1:16" ht="12.75" customHeight="1" x14ac:dyDescent="0.2">
      <c r="A179" s="4" t="str">
        <f t="shared" si="30"/>
        <v>VSB 40 </v>
      </c>
      <c r="B179" s="2" t="str">
        <f t="shared" si="31"/>
        <v>I</v>
      </c>
      <c r="C179" s="4">
        <f t="shared" si="32"/>
        <v>52422.151100000003</v>
      </c>
      <c r="D179" t="str">
        <f t="shared" si="33"/>
        <v>vis</v>
      </c>
      <c r="E179">
        <f>VLOOKUP(C179,Active!C$21:E$966,3,FALSE)</f>
        <v>22222.99417408165</v>
      </c>
      <c r="F179" s="2" t="s">
        <v>167</v>
      </c>
      <c r="G179" t="str">
        <f t="shared" si="34"/>
        <v>52422.1511</v>
      </c>
      <c r="H179" s="4">
        <f t="shared" si="35"/>
        <v>22223</v>
      </c>
      <c r="I179" s="23" t="s">
        <v>677</v>
      </c>
      <c r="J179" s="24" t="s">
        <v>678</v>
      </c>
      <c r="K179" s="23" t="s">
        <v>679</v>
      </c>
      <c r="L179" s="23" t="s">
        <v>680</v>
      </c>
      <c r="M179" s="24" t="s">
        <v>452</v>
      </c>
      <c r="N179" s="24" t="s">
        <v>453</v>
      </c>
      <c r="O179" s="25" t="s">
        <v>681</v>
      </c>
      <c r="P179" s="26" t="s">
        <v>137</v>
      </c>
    </row>
    <row r="180" spans="1:16" ht="12.75" customHeight="1" x14ac:dyDescent="0.2">
      <c r="A180" s="4" t="str">
        <f t="shared" si="30"/>
        <v>VSB 46 </v>
      </c>
      <c r="B180" s="2" t="str">
        <f t="shared" si="31"/>
        <v>I</v>
      </c>
      <c r="C180" s="4">
        <f t="shared" si="32"/>
        <v>54327.074500000002</v>
      </c>
      <c r="D180" t="str">
        <f t="shared" si="33"/>
        <v>vis</v>
      </c>
      <c r="E180">
        <f>VLOOKUP(C180,Active!C$21:E$966,3,FALSE)</f>
        <v>24190.991087973107</v>
      </c>
      <c r="F180" s="2" t="s">
        <v>167</v>
      </c>
      <c r="G180" t="str">
        <f t="shared" si="34"/>
        <v>54327.0745</v>
      </c>
      <c r="H180" s="4">
        <f t="shared" si="35"/>
        <v>24191</v>
      </c>
      <c r="I180" s="23" t="s">
        <v>682</v>
      </c>
      <c r="J180" s="24" t="s">
        <v>683</v>
      </c>
      <c r="K180" s="23" t="s">
        <v>684</v>
      </c>
      <c r="L180" s="23" t="s">
        <v>685</v>
      </c>
      <c r="M180" s="24" t="s">
        <v>520</v>
      </c>
      <c r="N180" s="24" t="s">
        <v>167</v>
      </c>
      <c r="O180" s="25" t="s">
        <v>686</v>
      </c>
      <c r="P180" s="26" t="s">
        <v>144</v>
      </c>
    </row>
  </sheetData>
  <sheetProtection selectLockedCells="1" selectUnlockedCells="1"/>
  <hyperlinks>
    <hyperlink ref="P119" r:id="rId1" xr:uid="{00000000-0004-0000-0100-000000000000}"/>
    <hyperlink ref="P127" r:id="rId2" xr:uid="{00000000-0004-0000-0100-000001000000}"/>
    <hyperlink ref="P130" r:id="rId3" xr:uid="{00000000-0004-0000-0100-000002000000}"/>
    <hyperlink ref="P131" r:id="rId4" xr:uid="{00000000-0004-0000-0100-000003000000}"/>
    <hyperlink ref="P132" r:id="rId5" xr:uid="{00000000-0004-0000-0100-000004000000}"/>
    <hyperlink ref="P133" r:id="rId6" xr:uid="{00000000-0004-0000-0100-000005000000}"/>
    <hyperlink ref="P134" r:id="rId7" xr:uid="{00000000-0004-0000-0100-000006000000}"/>
    <hyperlink ref="P135" r:id="rId8" xr:uid="{00000000-0004-0000-0100-000007000000}"/>
    <hyperlink ref="P136" r:id="rId9" xr:uid="{00000000-0004-0000-0100-000008000000}"/>
    <hyperlink ref="P137" r:id="rId10" xr:uid="{00000000-0004-0000-0100-000009000000}"/>
    <hyperlink ref="P175" r:id="rId11" xr:uid="{00000000-0004-0000-0100-00000A000000}"/>
    <hyperlink ref="P177" r:id="rId12" xr:uid="{00000000-0004-0000-0100-00000B000000}"/>
    <hyperlink ref="P179" r:id="rId13" xr:uid="{00000000-0004-0000-0100-00000C000000}"/>
    <hyperlink ref="P180" r:id="rId14" xr:uid="{00000000-0004-0000-0100-00000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2022-03-30T04:13:51Z</dcterms:created>
  <dcterms:modified xsi:type="dcterms:W3CDTF">2024-09-28T04:33:15Z</dcterms:modified>
</cp:coreProperties>
</file>