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E13E3D-90D7-4B90-BDA8-6FFEA879F8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C17" i="1"/>
  <c r="C7" i="1"/>
  <c r="E22" i="1"/>
  <c r="F22" i="1"/>
  <c r="C8" i="1"/>
  <c r="E21" i="1"/>
  <c r="F21" i="1"/>
  <c r="G21" i="1"/>
  <c r="Q21" i="1"/>
  <c r="Q22" i="1"/>
  <c r="I21" i="1"/>
  <c r="G22" i="1"/>
  <c r="H22" i="1"/>
  <c r="C11" i="1"/>
  <c r="C12" i="1"/>
  <c r="C16" i="1"/>
  <c r="D18" i="1"/>
  <c r="O22" i="1"/>
  <c r="O21" i="1"/>
  <c r="C15" i="1"/>
  <c r="C18" i="1"/>
  <c r="F15" i="1" l="1"/>
  <c r="F16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<sst xmlns="http://schemas.openxmlformats.org/spreadsheetml/2006/main" count="47" uniqueCount="45">
  <si>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</si>
  <si>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</si>
  <si>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</si>
  <si>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</si>
  <si>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</si>
  <si>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</si>
  <si>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</si>
  <si>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</si>
  <si>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</si>
  <si>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</si>
  <si>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</si>
  <si>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</si>
  <si>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</si>
  <si>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</si>
  <si>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</si>
  <si>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</si>
  <si>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</si>
  <si>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</si>
  <si>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</si>
  <si>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</si>
  <si>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</si>
  <si>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</si>
  <si>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</si>
  <si>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</si>
  <si>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</si>
  <si>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</si>
  <si>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</si>
  <si>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</si>
  <si>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</si>
  <si>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</si>
  <si>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</si>
  <si>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Bull.56</t>
  </si>
  <si>
    <t>B</t>
  </si>
  <si>
    <t># of data points:</t>
  </si>
  <si>
    <t>EB/KE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</si>
  <si>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</si>
  <si>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</si>
  <si>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</si>
  <si>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</si>
  <si>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</si>
  <si>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</si>
  <si>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</si>
  <si>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CCD</t>
  </si>
  <si>
    <t>vis?</t>
  </si>
  <si>
    <t>V0557 Oph / GSC 00444-00192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</si>
</sst>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 Oph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5"/>
          <c:w val="0.766529698929916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2-4383-9B89-6A1B45F980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1.0557999994489364E-2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2-4383-9B89-6A1B45F980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2-4383-9B89-6A1B45F980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2-4383-9B89-6A1B45F980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2-4383-9B89-6A1B45F980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92-4383-9B89-6A1B45F980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92-4383-9B89-6A1B45F980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-198</c:v>
                </c:pt>
                <c:pt idx="1">
                  <c:v>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1.0557999994489364E-2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92-4383-9B89-6A1B45F9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81104"/>
        <c:axId val="1"/>
      </c:scatterChart>
      <c:valAx>
        <c:axId val="53788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8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0</xdr:row>
      <xdr:rowOff>0</xdr:rowOff>
    </xdr:from>
    <xdr:to>
      <xdr:col>18</xdr:col>
      <xdr:colOff>133349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C61369-75BE-8FA7-5BFB-B01C29C8F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44</v>
      </c>
    </row>
    <row r="2" spans="1:6">
      <c r="A2" t="s">
        <v>26</v>
      </c>
      <c r="B2" s="16" t="s">
        <v>34</v>
      </c>
    </row>
    <row r="4" spans="1:6">
      <c r="A4" s="8" t="s">
        <v>0</v>
      </c>
      <c r="C4" s="3">
        <v>45028.682000000001</v>
      </c>
      <c r="D4" s="4">
        <v>1.197821</v>
      </c>
    </row>
    <row r="5" spans="1:6">
      <c r="A5" s="5" t="s">
        <v>41</v>
      </c>
      <c r="C5" s="24">
        <v>-9.5</v>
      </c>
    </row>
    <row r="6" spans="1:6">
      <c r="A6" s="8" t="s">
        <v>1</v>
      </c>
    </row>
    <row r="7" spans="1:6">
      <c r="A7" t="s">
        <v>2</v>
      </c>
      <c r="C7">
        <f>+C4</f>
        <v>45028.682000000001</v>
      </c>
    </row>
    <row r="8" spans="1:6">
      <c r="A8" t="s">
        <v>3</v>
      </c>
      <c r="C8">
        <f>+D4</f>
        <v>1.197821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INTERCEPT(G21:G992,$F21:$F992)</f>
        <v>0</v>
      </c>
      <c r="D11" s="6"/>
    </row>
    <row r="12" spans="1:6">
      <c r="A12" t="s">
        <v>17</v>
      </c>
      <c r="C12">
        <f>SLOPE(G21:G992,$F21:$F992)</f>
        <v>-5.3323232295400828E-5</v>
      </c>
      <c r="D12" s="6"/>
      <c r="E12" s="17" t="s">
        <v>35</v>
      </c>
      <c r="F12" s="18">
        <v>1</v>
      </c>
    </row>
    <row r="13" spans="1:6">
      <c r="A13" t="s">
        <v>20</v>
      </c>
      <c r="C13" s="6" t="s">
        <v>14</v>
      </c>
      <c r="D13" s="6"/>
      <c r="E13" s="17" t="s">
        <v>36</v>
      </c>
      <c r="F13" s="19">
        <f ca="1">NOW()+15018.5+$C$5/24</f>
        <v>60368.695601736108</v>
      </c>
    </row>
    <row r="14" spans="1:6">
      <c r="A14" t="s">
        <v>25</v>
      </c>
      <c r="E14" s="17" t="s">
        <v>37</v>
      </c>
      <c r="F14" s="20">
        <f ca="1">ROUND(2*(F13-$C$7)/$C$8,0)/2+F12</f>
        <v>12807.5</v>
      </c>
    </row>
    <row r="15" spans="1:6">
      <c r="A15" s="5" t="s">
        <v>18</v>
      </c>
      <c r="C15" s="11">
        <f>(C7+C11)+(C8+C12)*INT(MAX(F21:F3533))</f>
        <v>45028.682000000001</v>
      </c>
      <c r="E15" s="17" t="s">
        <v>38</v>
      </c>
      <c r="F15" s="21">
        <f ca="1">ROUND(2*(F13-$C$15)/$C$16,0)/2+F12</f>
        <v>12808</v>
      </c>
    </row>
    <row r="16" spans="1:6">
      <c r="A16" s="8" t="s">
        <v>4</v>
      </c>
      <c r="C16" s="12">
        <f>+C8+C12</f>
        <v>1.1977676767677046</v>
      </c>
      <c r="E16" s="17" t="s">
        <v>39</v>
      </c>
      <c r="F16" s="22">
        <f ca="1">+$C$15+$C$16*F15-15018.5-$C$5/24</f>
        <v>45351.586237374097</v>
      </c>
    </row>
    <row r="17" spans="1:30" ht="13.5" thickBot="1">
      <c r="A17" s="13" t="s">
        <v>33</v>
      </c>
      <c r="C17">
        <f>COUNT(C21:C2191)</f>
        <v>2</v>
      </c>
      <c r="F17" s="23" t="s">
        <v>40</v>
      </c>
    </row>
    <row r="18" spans="1:30">
      <c r="A18" s="8" t="s">
        <v>5</v>
      </c>
      <c r="C18" s="3">
        <f>+C15</f>
        <v>45028.682000000001</v>
      </c>
      <c r="D18" s="4">
        <f>+C16</f>
        <v>1.1977676767677046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43</v>
      </c>
      <c r="J20" s="10" t="s">
        <v>42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31</v>
      </c>
      <c r="C21" s="14">
        <v>44791.523999999998</v>
      </c>
      <c r="D21" s="15"/>
      <c r="E21">
        <f>+(C21-C$7)/C$8</f>
        <v>-197.9911856612992</v>
      </c>
      <c r="F21">
        <f>ROUND(2*E21,0)/2</f>
        <v>-198</v>
      </c>
      <c r="G21">
        <f>+C21-(C$7+F21*C$8)</f>
        <v>1.0557999994489364E-2</v>
      </c>
      <c r="I21">
        <f>+G21</f>
        <v>1.0557999994489364E-2</v>
      </c>
      <c r="O21">
        <f>+C$11+C$12*$F21</f>
        <v>1.0557999994489364E-2</v>
      </c>
      <c r="Q21" s="2">
        <f>+C21-15018.5</f>
        <v>29773.023999999998</v>
      </c>
      <c r="AA21">
        <v>6</v>
      </c>
      <c r="AB21" t="s">
        <v>30</v>
      </c>
      <c r="AD21" t="s">
        <v>32</v>
      </c>
    </row>
    <row r="22" spans="1:30">
      <c r="A22" t="s">
        <v>12</v>
      </c>
      <c r="C22" s="15">
        <v>45028.682000000001</v>
      </c>
      <c r="D22" s="15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>+C$11+C$12*$F22</f>
        <v>0</v>
      </c>
      <c r="Q22" s="2">
        <f>+C22-15018.5</f>
        <v>30010.182000000001</v>
      </c>
    </row>
    <row r="23" spans="1:30">
      <c r="C23" s="15"/>
      <c r="D23" s="15"/>
      <c r="Q23" s="2"/>
    </row>
    <row r="24" spans="1:30">
      <c r="C24" s="15"/>
      <c r="D24" s="15"/>
      <c r="Q24" s="2"/>
    </row>
    <row r="25" spans="1:30">
      <c r="C25" s="15"/>
      <c r="D25" s="15"/>
      <c r="Q25" s="2"/>
    </row>
    <row r="26" spans="1:30">
      <c r="C26" s="15"/>
      <c r="D26" s="15"/>
      <c r="Q26" s="2"/>
    </row>
    <row r="27" spans="1:30">
      <c r="C27" s="15"/>
      <c r="D27" s="15"/>
    </row>
    <row r="28" spans="1:30">
      <c r="C28" s="15"/>
      <c r="D28" s="15"/>
    </row>
    <row r="29" spans="1:30">
      <c r="C29" s="15"/>
      <c r="D29" s="15"/>
    </row>
    <row r="30" spans="1:30">
      <c r="C30" s="15"/>
      <c r="D30" s="15"/>
    </row>
    <row r="31" spans="1:30">
      <c r="C31" s="15"/>
      <c r="D31" s="15"/>
    </row>
    <row r="32" spans="1:30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2024-02-28T03:41:40Z</dcterms:modified>
</cp:coreProperties>
</file>