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912E68-EDF1-4313-817C-527EB42408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 refMode="R1C1"/>
</workbook>
</file>

<file path=xl/calcChain.xml><?xml version="1.0" encoding="utf-8"?>
<calcChain xmlns="http://schemas.openxmlformats.org/spreadsheetml/2006/main">
  <c r="D9" i="1" l="1"/>
  <c r="C9" i="1"/>
  <c r="Q119" i="1"/>
  <c r="Q120" i="1"/>
  <c r="C7" i="1"/>
  <c r="E119" i="1"/>
  <c r="F119" i="1"/>
  <c r="G119" i="1"/>
  <c r="K119" i="1"/>
  <c r="C8" i="1"/>
  <c r="E27" i="1"/>
  <c r="F27" i="1"/>
  <c r="G27" i="1"/>
  <c r="H27" i="1"/>
  <c r="E22" i="1"/>
  <c r="F22" i="1"/>
  <c r="E25" i="1"/>
  <c r="F25" i="1"/>
  <c r="E30" i="1"/>
  <c r="F30" i="1"/>
  <c r="E33" i="1"/>
  <c r="F33" i="1"/>
  <c r="E112" i="1"/>
  <c r="F112" i="1"/>
  <c r="E88" i="1"/>
  <c r="F88" i="1"/>
  <c r="E93" i="1"/>
  <c r="F93" i="1"/>
  <c r="E96" i="1"/>
  <c r="F96" i="1"/>
  <c r="E101" i="1"/>
  <c r="F101" i="1"/>
  <c r="E104" i="1"/>
  <c r="F104" i="1"/>
  <c r="G104" i="1"/>
  <c r="E113" i="1"/>
  <c r="F113" i="1"/>
  <c r="E117" i="1"/>
  <c r="F117" i="1"/>
  <c r="G117" i="1"/>
  <c r="E69" i="1"/>
  <c r="F69" i="1"/>
  <c r="E72" i="1"/>
  <c r="F72" i="1"/>
  <c r="G72" i="1"/>
  <c r="E77" i="1"/>
  <c r="F77" i="1"/>
  <c r="G77" i="1"/>
  <c r="E82" i="1"/>
  <c r="F82" i="1"/>
  <c r="G82" i="1"/>
  <c r="E80" i="1"/>
  <c r="F80" i="1"/>
  <c r="G80" i="1"/>
  <c r="Q116" i="1"/>
  <c r="Q112" i="1"/>
  <c r="Q107" i="1"/>
  <c r="Q10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06" i="2"/>
  <c r="C106" i="2"/>
  <c r="E106" i="2"/>
  <c r="G85" i="2"/>
  <c r="C85" i="2"/>
  <c r="E85" i="2"/>
  <c r="G105" i="2"/>
  <c r="C105" i="2"/>
  <c r="G84" i="2"/>
  <c r="C84" i="2"/>
  <c r="G83" i="2"/>
  <c r="C83" i="2"/>
  <c r="G104" i="2"/>
  <c r="C104" i="2"/>
  <c r="E104" i="2"/>
  <c r="G103" i="2"/>
  <c r="C103" i="2"/>
  <c r="E103" i="2"/>
  <c r="G82" i="2"/>
  <c r="C82" i="2"/>
  <c r="G81" i="2"/>
  <c r="C81" i="2"/>
  <c r="G80" i="2"/>
  <c r="C80" i="2"/>
  <c r="G79" i="2"/>
  <c r="C79" i="2"/>
  <c r="G102" i="2"/>
  <c r="C102" i="2"/>
  <c r="G101" i="2"/>
  <c r="C101" i="2"/>
  <c r="G78" i="2"/>
  <c r="C78" i="2"/>
  <c r="G77" i="2"/>
  <c r="C77" i="2"/>
  <c r="E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E59" i="2"/>
  <c r="E86" i="1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E53" i="2"/>
  <c r="G52" i="2"/>
  <c r="C52" i="2"/>
  <c r="G51" i="2"/>
  <c r="C51" i="2"/>
  <c r="G50" i="2"/>
  <c r="C50" i="2"/>
  <c r="E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E64" i="1"/>
  <c r="G36" i="2"/>
  <c r="C36" i="2"/>
  <c r="E36" i="2"/>
  <c r="E63" i="1"/>
  <c r="G35" i="2"/>
  <c r="C35" i="2"/>
  <c r="E35" i="2"/>
  <c r="E62" i="1"/>
  <c r="G34" i="2"/>
  <c r="C34" i="2"/>
  <c r="E34" i="2"/>
  <c r="E61" i="1"/>
  <c r="G33" i="2"/>
  <c r="C33" i="2"/>
  <c r="E33" i="2"/>
  <c r="E59" i="1"/>
  <c r="G32" i="2"/>
  <c r="C32" i="2"/>
  <c r="E32" i="2"/>
  <c r="E58" i="1"/>
  <c r="G31" i="2"/>
  <c r="C31" i="2"/>
  <c r="E31" i="2"/>
  <c r="E57" i="1"/>
  <c r="G30" i="2"/>
  <c r="C30" i="2"/>
  <c r="E30" i="2"/>
  <c r="E56" i="1"/>
  <c r="G29" i="2"/>
  <c r="C29" i="2"/>
  <c r="E29" i="2"/>
  <c r="E55" i="1"/>
  <c r="G28" i="2"/>
  <c r="C28" i="2"/>
  <c r="E28" i="2"/>
  <c r="E54" i="1"/>
  <c r="G27" i="2"/>
  <c r="C27" i="2"/>
  <c r="E27" i="2"/>
  <c r="E53" i="1"/>
  <c r="G26" i="2"/>
  <c r="C26" i="2"/>
  <c r="E26" i="2"/>
  <c r="E52" i="1"/>
  <c r="G25" i="2"/>
  <c r="C25" i="2"/>
  <c r="E25" i="2"/>
  <c r="E50" i="1"/>
  <c r="G24" i="2"/>
  <c r="C24" i="2"/>
  <c r="E24" i="2"/>
  <c r="E49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7" i="1"/>
  <c r="G11" i="2"/>
  <c r="C11" i="2"/>
  <c r="E11" i="2"/>
  <c r="E36" i="1"/>
  <c r="G100" i="2"/>
  <c r="C100" i="2"/>
  <c r="G99" i="2"/>
  <c r="C99" i="2"/>
  <c r="G98" i="2"/>
  <c r="C98" i="2"/>
  <c r="E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G87" i="2"/>
  <c r="C87" i="2"/>
  <c r="E87" i="2"/>
  <c r="G86" i="2"/>
  <c r="C86" i="2"/>
  <c r="H106" i="2"/>
  <c r="D106" i="2"/>
  <c r="B106" i="2"/>
  <c r="A106" i="2"/>
  <c r="H85" i="2"/>
  <c r="D85" i="2"/>
  <c r="B85" i="2"/>
  <c r="A85" i="2"/>
  <c r="H105" i="2"/>
  <c r="D105" i="2"/>
  <c r="B105" i="2"/>
  <c r="A105" i="2"/>
  <c r="H84" i="2"/>
  <c r="D84" i="2"/>
  <c r="B84" i="2"/>
  <c r="A84" i="2"/>
  <c r="H83" i="2"/>
  <c r="D83" i="2"/>
  <c r="B83" i="2"/>
  <c r="A83" i="2"/>
  <c r="H104" i="2"/>
  <c r="D104" i="2"/>
  <c r="B104" i="2"/>
  <c r="A104" i="2"/>
  <c r="H103" i="2"/>
  <c r="D103" i="2"/>
  <c r="B103" i="2"/>
  <c r="A10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102" i="2"/>
  <c r="D102" i="2"/>
  <c r="B102" i="2"/>
  <c r="A102" i="2"/>
  <c r="H101" i="2"/>
  <c r="D101" i="2"/>
  <c r="B101" i="2"/>
  <c r="A101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F67" i="2"/>
  <c r="D67" i="2"/>
  <c r="B67" i="2"/>
  <c r="A67" i="2"/>
  <c r="H66" i="2"/>
  <c r="B66" i="2"/>
  <c r="F66" i="2"/>
  <c r="D66" i="2"/>
  <c r="A66" i="2"/>
  <c r="H65" i="2"/>
  <c r="F65" i="2"/>
  <c r="D65" i="2"/>
  <c r="B65" i="2"/>
  <c r="A65" i="2"/>
  <c r="H64" i="2"/>
  <c r="B64" i="2"/>
  <c r="F64" i="2"/>
  <c r="D64" i="2"/>
  <c r="A64" i="2"/>
  <c r="H63" i="2"/>
  <c r="F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00" i="2"/>
  <c r="D100" i="2"/>
  <c r="B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D86" i="2"/>
  <c r="B86" i="2"/>
  <c r="A86" i="2"/>
  <c r="Q118" i="1"/>
  <c r="Q117" i="1"/>
  <c r="J117" i="1"/>
  <c r="Q110" i="1"/>
  <c r="Q111" i="1"/>
  <c r="Q115" i="1"/>
  <c r="Q114" i="1"/>
  <c r="F36" i="1"/>
  <c r="F37" i="1"/>
  <c r="G37" i="1"/>
  <c r="I37" i="1"/>
  <c r="F38" i="1"/>
  <c r="G38" i="1"/>
  <c r="I38" i="1"/>
  <c r="F39" i="1"/>
  <c r="F40" i="1"/>
  <c r="F41" i="1"/>
  <c r="F42" i="1"/>
  <c r="G42" i="1"/>
  <c r="I42" i="1"/>
  <c r="F43" i="1"/>
  <c r="F44" i="1"/>
  <c r="F45" i="1"/>
  <c r="F46" i="1"/>
  <c r="G46" i="1"/>
  <c r="I46" i="1"/>
  <c r="F47" i="1"/>
  <c r="F48" i="1"/>
  <c r="G48" i="1"/>
  <c r="I48" i="1"/>
  <c r="F49" i="1"/>
  <c r="G49" i="1"/>
  <c r="I49" i="1"/>
  <c r="F50" i="1"/>
  <c r="G50" i="1"/>
  <c r="I50" i="1"/>
  <c r="E51" i="1"/>
  <c r="F51" i="1"/>
  <c r="F52" i="1"/>
  <c r="F53" i="1"/>
  <c r="G53" i="1"/>
  <c r="I53" i="1"/>
  <c r="F54" i="1"/>
  <c r="F55" i="1"/>
  <c r="F56" i="1"/>
  <c r="F57" i="1"/>
  <c r="G57" i="1"/>
  <c r="I57" i="1"/>
  <c r="F58" i="1"/>
  <c r="F59" i="1"/>
  <c r="E60" i="1"/>
  <c r="F60" i="1"/>
  <c r="G60" i="1"/>
  <c r="I60" i="1"/>
  <c r="F61" i="1"/>
  <c r="F62" i="1"/>
  <c r="G62" i="1"/>
  <c r="F63" i="1"/>
  <c r="G63" i="1"/>
  <c r="I63" i="1"/>
  <c r="F64" i="1"/>
  <c r="G64" i="1"/>
  <c r="I64" i="1"/>
  <c r="F86" i="1"/>
  <c r="F16" i="1"/>
  <c r="F17" i="1" s="1"/>
  <c r="C17" i="1"/>
  <c r="Q113" i="1"/>
  <c r="Q108" i="1"/>
  <c r="G36" i="1"/>
  <c r="I36" i="1"/>
  <c r="G39" i="1"/>
  <c r="G40" i="1"/>
  <c r="I40" i="1"/>
  <c r="G41" i="1"/>
  <c r="G43" i="1"/>
  <c r="G44" i="1"/>
  <c r="G45" i="1"/>
  <c r="G47" i="1"/>
  <c r="I47" i="1"/>
  <c r="G51" i="1"/>
  <c r="G52" i="1"/>
  <c r="I52" i="1"/>
  <c r="G54" i="1"/>
  <c r="G55" i="1"/>
  <c r="G56" i="1"/>
  <c r="I56" i="1"/>
  <c r="G58" i="1"/>
  <c r="G59" i="1"/>
  <c r="G61" i="1"/>
  <c r="G86" i="1"/>
  <c r="I86" i="1"/>
  <c r="Q109" i="1"/>
  <c r="Q105" i="1"/>
  <c r="Q36" i="1"/>
  <c r="Q37" i="1"/>
  <c r="Q38" i="1"/>
  <c r="I39" i="1"/>
  <c r="Q39" i="1"/>
  <c r="Q40" i="1"/>
  <c r="I41" i="1"/>
  <c r="Q41" i="1"/>
  <c r="Q42" i="1"/>
  <c r="I43" i="1"/>
  <c r="Q43" i="1"/>
  <c r="I44" i="1"/>
  <c r="Q44" i="1"/>
  <c r="I45" i="1"/>
  <c r="Q45" i="1"/>
  <c r="Q46" i="1"/>
  <c r="Q47" i="1"/>
  <c r="Q48" i="1"/>
  <c r="Q49" i="1"/>
  <c r="Q50" i="1"/>
  <c r="I51" i="1"/>
  <c r="Q51" i="1"/>
  <c r="Q52" i="1"/>
  <c r="Q53" i="1"/>
  <c r="I54" i="1"/>
  <c r="Q54" i="1"/>
  <c r="I55" i="1"/>
  <c r="Q55" i="1"/>
  <c r="Q56" i="1"/>
  <c r="Q57" i="1"/>
  <c r="I58" i="1"/>
  <c r="Q58" i="1"/>
  <c r="I59" i="1"/>
  <c r="Q59" i="1"/>
  <c r="Q60" i="1"/>
  <c r="I61" i="1"/>
  <c r="Q61" i="1"/>
  <c r="I62" i="1"/>
  <c r="Q62" i="1"/>
  <c r="Q63" i="1"/>
  <c r="Q64" i="1"/>
  <c r="Q65" i="1"/>
  <c r="Q66" i="1"/>
  <c r="Q68" i="1"/>
  <c r="Q69" i="1"/>
  <c r="Q70" i="1"/>
  <c r="Q71" i="1"/>
  <c r="I72" i="1"/>
  <c r="Q72" i="1"/>
  <c r="Q73" i="1"/>
  <c r="Q74" i="1"/>
  <c r="Q75" i="1"/>
  <c r="Q76" i="1"/>
  <c r="I77" i="1"/>
  <c r="Q77" i="1"/>
  <c r="Q78" i="1"/>
  <c r="Q79" i="1"/>
  <c r="I80" i="1"/>
  <c r="Q80" i="1"/>
  <c r="Q81" i="1"/>
  <c r="I82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I104" i="1"/>
  <c r="Q104" i="1"/>
  <c r="Q67" i="1"/>
  <c r="E99" i="2"/>
  <c r="E94" i="2"/>
  <c r="E39" i="2"/>
  <c r="E82" i="2"/>
  <c r="E91" i="2"/>
  <c r="E72" i="2"/>
  <c r="E78" i="2"/>
  <c r="E60" i="2"/>
  <c r="E101" i="2"/>
  <c r="E43" i="2"/>
  <c r="E49" i="2"/>
  <c r="E81" i="1"/>
  <c r="F81" i="1"/>
  <c r="G81" i="1"/>
  <c r="I81" i="1"/>
  <c r="E71" i="1"/>
  <c r="F71" i="1"/>
  <c r="G71" i="1"/>
  <c r="I71" i="1"/>
  <c r="E115" i="1"/>
  <c r="F115" i="1"/>
  <c r="G115" i="1"/>
  <c r="K115" i="1"/>
  <c r="E103" i="1"/>
  <c r="F103" i="1"/>
  <c r="G103" i="1"/>
  <c r="I103" i="1"/>
  <c r="E95" i="1"/>
  <c r="F95" i="1"/>
  <c r="G95" i="1"/>
  <c r="I95" i="1"/>
  <c r="E87" i="1"/>
  <c r="F87" i="1"/>
  <c r="G87" i="1"/>
  <c r="I87" i="1"/>
  <c r="E32" i="1"/>
  <c r="F32" i="1"/>
  <c r="G32" i="1"/>
  <c r="H32" i="1"/>
  <c r="E24" i="1"/>
  <c r="F24" i="1"/>
  <c r="G24" i="1"/>
  <c r="H24" i="1"/>
  <c r="E79" i="1"/>
  <c r="F79" i="1"/>
  <c r="G79" i="1"/>
  <c r="I79" i="1"/>
  <c r="E76" i="1"/>
  <c r="F76" i="1"/>
  <c r="G76" i="1"/>
  <c r="I76" i="1"/>
  <c r="G70" i="1"/>
  <c r="I70" i="1"/>
  <c r="E68" i="1"/>
  <c r="F68" i="1"/>
  <c r="G68" i="1"/>
  <c r="I68" i="1"/>
  <c r="E111" i="1"/>
  <c r="F111" i="1"/>
  <c r="G111" i="1"/>
  <c r="I111" i="1"/>
  <c r="E100" i="1"/>
  <c r="F100" i="1"/>
  <c r="G100" i="1"/>
  <c r="I100" i="1"/>
  <c r="G94" i="1"/>
  <c r="I94" i="1"/>
  <c r="E92" i="1"/>
  <c r="F92" i="1"/>
  <c r="G92" i="1"/>
  <c r="I92" i="1"/>
  <c r="E107" i="1"/>
  <c r="F107" i="1"/>
  <c r="G107" i="1"/>
  <c r="I107" i="1"/>
  <c r="G31" i="1"/>
  <c r="H31" i="1"/>
  <c r="E29" i="1"/>
  <c r="F29" i="1"/>
  <c r="U29" i="1"/>
  <c r="E21" i="1"/>
  <c r="F21" i="1"/>
  <c r="G21" i="1"/>
  <c r="H21" i="1"/>
  <c r="G120" i="1"/>
  <c r="K120" i="1"/>
  <c r="E83" i="1"/>
  <c r="F83" i="1"/>
  <c r="G83" i="1"/>
  <c r="I83" i="1"/>
  <c r="E73" i="1"/>
  <c r="F73" i="1"/>
  <c r="G73" i="1"/>
  <c r="I73" i="1"/>
  <c r="G66" i="1"/>
  <c r="I66" i="1"/>
  <c r="E118" i="1"/>
  <c r="F118" i="1"/>
  <c r="G118" i="1"/>
  <c r="K118" i="1"/>
  <c r="E108" i="1"/>
  <c r="F108" i="1"/>
  <c r="G108" i="1"/>
  <c r="I108" i="1"/>
  <c r="G99" i="1"/>
  <c r="I99" i="1"/>
  <c r="E97" i="1"/>
  <c r="F97" i="1"/>
  <c r="G97" i="1"/>
  <c r="I97" i="1"/>
  <c r="E89" i="1"/>
  <c r="F89" i="1"/>
  <c r="G89" i="1"/>
  <c r="I89" i="1"/>
  <c r="G106" i="1"/>
  <c r="I106" i="1"/>
  <c r="E34" i="1"/>
  <c r="F34" i="1"/>
  <c r="G34" i="1"/>
  <c r="H34" i="1"/>
  <c r="E26" i="1"/>
  <c r="F26" i="1"/>
  <c r="G26" i="1"/>
  <c r="H26" i="1"/>
  <c r="E67" i="1"/>
  <c r="F67" i="1"/>
  <c r="G67" i="1"/>
  <c r="H67" i="1"/>
  <c r="E78" i="1"/>
  <c r="F78" i="1"/>
  <c r="G78" i="1"/>
  <c r="I78" i="1"/>
  <c r="E70" i="1"/>
  <c r="F70" i="1"/>
  <c r="E114" i="1"/>
  <c r="F114" i="1"/>
  <c r="G114" i="1"/>
  <c r="E102" i="1"/>
  <c r="F102" i="1"/>
  <c r="G102" i="1"/>
  <c r="I102" i="1"/>
  <c r="G96" i="1"/>
  <c r="I96" i="1"/>
  <c r="E94" i="1"/>
  <c r="F94" i="1"/>
  <c r="G88" i="1"/>
  <c r="I88" i="1"/>
  <c r="E116" i="1"/>
  <c r="F116" i="1"/>
  <c r="G116" i="1"/>
  <c r="I116" i="1"/>
  <c r="G33" i="1"/>
  <c r="H33" i="1"/>
  <c r="E31" i="1"/>
  <c r="F31" i="1"/>
  <c r="G25" i="1"/>
  <c r="H25" i="1"/>
  <c r="E23" i="1"/>
  <c r="F23" i="1"/>
  <c r="G23" i="1"/>
  <c r="H23" i="1"/>
  <c r="G105" i="1"/>
  <c r="J105" i="1"/>
  <c r="E120" i="1"/>
  <c r="F120" i="1"/>
  <c r="E85" i="1"/>
  <c r="F85" i="1"/>
  <c r="G85" i="1"/>
  <c r="I85" i="1"/>
  <c r="E75" i="1"/>
  <c r="F75" i="1"/>
  <c r="G75" i="1"/>
  <c r="I75" i="1"/>
  <c r="G69" i="1"/>
  <c r="I69" i="1"/>
  <c r="E66" i="1"/>
  <c r="F66" i="1"/>
  <c r="G113" i="1"/>
  <c r="K113" i="1"/>
  <c r="E110" i="1"/>
  <c r="F110" i="1"/>
  <c r="G110" i="1"/>
  <c r="I110" i="1"/>
  <c r="G101" i="1"/>
  <c r="I101" i="1"/>
  <c r="E99" i="1"/>
  <c r="F99" i="1"/>
  <c r="G93" i="1"/>
  <c r="I93" i="1"/>
  <c r="E91" i="1"/>
  <c r="F91" i="1"/>
  <c r="G91" i="1"/>
  <c r="I91" i="1"/>
  <c r="G112" i="1"/>
  <c r="K112" i="1"/>
  <c r="E106" i="1"/>
  <c r="F106" i="1"/>
  <c r="G30" i="1"/>
  <c r="H30" i="1"/>
  <c r="E28" i="1"/>
  <c r="F28" i="1"/>
  <c r="G28" i="1"/>
  <c r="H28" i="1"/>
  <c r="G22" i="1"/>
  <c r="H22" i="1"/>
  <c r="E105" i="1"/>
  <c r="F105" i="1"/>
  <c r="E84" i="1"/>
  <c r="F84" i="1"/>
  <c r="G84" i="1"/>
  <c r="I84" i="1"/>
  <c r="E74" i="1"/>
  <c r="F74" i="1"/>
  <c r="G74" i="1"/>
  <c r="I74" i="1"/>
  <c r="E65" i="1"/>
  <c r="F65" i="1"/>
  <c r="G65" i="1"/>
  <c r="I65" i="1"/>
  <c r="E109" i="1"/>
  <c r="F109" i="1"/>
  <c r="G109" i="1"/>
  <c r="I109" i="1"/>
  <c r="E98" i="1"/>
  <c r="F98" i="1"/>
  <c r="G98" i="1"/>
  <c r="I98" i="1"/>
  <c r="E90" i="1"/>
  <c r="F90" i="1"/>
  <c r="G90" i="1"/>
  <c r="I90" i="1"/>
  <c r="E35" i="1"/>
  <c r="F35" i="1"/>
  <c r="G35" i="1"/>
  <c r="H35" i="1"/>
  <c r="K114" i="1"/>
  <c r="E48" i="2"/>
  <c r="E64" i="2"/>
  <c r="E42" i="2"/>
  <c r="E71" i="2"/>
  <c r="E105" i="2"/>
  <c r="E89" i="2"/>
  <c r="E88" i="2"/>
  <c r="E102" i="2"/>
  <c r="E86" i="2"/>
  <c r="E65" i="2"/>
  <c r="E81" i="2"/>
  <c r="E84" i="2"/>
  <c r="E83" i="2"/>
  <c r="E93" i="2"/>
  <c r="E54" i="2"/>
  <c r="E76" i="2"/>
  <c r="E80" i="2"/>
  <c r="E79" i="2"/>
  <c r="E47" i="2"/>
  <c r="E63" i="2"/>
  <c r="E62" i="2"/>
  <c r="E75" i="2"/>
  <c r="E40" i="2"/>
  <c r="E58" i="2"/>
  <c r="E57" i="2"/>
  <c r="E68" i="2"/>
  <c r="E73" i="2"/>
  <c r="E67" i="2"/>
  <c r="E97" i="2"/>
  <c r="E96" i="2"/>
  <c r="E52" i="2"/>
  <c r="E51" i="2"/>
  <c r="E56" i="2"/>
  <c r="E70" i="2"/>
  <c r="E46" i="2"/>
  <c r="E100" i="2"/>
  <c r="E38" i="2"/>
  <c r="C11" i="1"/>
  <c r="C12" i="1"/>
  <c r="C16" i="1" l="1"/>
  <c r="D18" i="1" s="1"/>
  <c r="O112" i="1"/>
  <c r="O101" i="1"/>
  <c r="O83" i="1"/>
  <c r="O86" i="1"/>
  <c r="O92" i="1"/>
  <c r="O103" i="1"/>
  <c r="O111" i="1"/>
  <c r="O115" i="1"/>
  <c r="O94" i="1"/>
  <c r="O100" i="1"/>
  <c r="O116" i="1"/>
  <c r="O95" i="1"/>
  <c r="O114" i="1"/>
  <c r="O91" i="1"/>
  <c r="O120" i="1"/>
  <c r="O80" i="1"/>
  <c r="O99" i="1"/>
  <c r="O79" i="1"/>
  <c r="O96" i="1"/>
  <c r="O105" i="1"/>
  <c r="O107" i="1"/>
  <c r="O77" i="1"/>
  <c r="O90" i="1"/>
  <c r="O108" i="1"/>
  <c r="O98" i="1"/>
  <c r="O104" i="1"/>
  <c r="O113" i="1"/>
  <c r="O81" i="1"/>
  <c r="O82" i="1"/>
  <c r="O78" i="1"/>
  <c r="O102" i="1"/>
  <c r="O106" i="1"/>
  <c r="O85" i="1"/>
  <c r="O117" i="1"/>
  <c r="O89" i="1"/>
  <c r="O76" i="1"/>
  <c r="C15" i="1"/>
  <c r="O119" i="1"/>
  <c r="O93" i="1"/>
  <c r="O109" i="1"/>
  <c r="O97" i="1"/>
  <c r="O84" i="1"/>
  <c r="O87" i="1"/>
  <c r="O88" i="1"/>
  <c r="O110" i="1"/>
  <c r="O118" i="1"/>
  <c r="C18" i="1" l="1"/>
  <c r="F18" i="1"/>
  <c r="F19" i="1" s="1"/>
</calcChain>
</file>

<file path=xl/sharedStrings.xml><?xml version="1.0" encoding="utf-8"?>
<sst xmlns="http://schemas.openxmlformats.org/spreadsheetml/2006/main" count="1055" uniqueCount="468">
  <si>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</si>
  <si>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</si>
  <si>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</si>
  <si>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</si>
  <si>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</si>
  <si>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</si>
  <si>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</si>
  <si>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</si>
  <si>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</si>
  <si>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</si>
  <si>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</si>
  <si>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</si>
  <si>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</si>
  <si>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</si>
  <si>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</si>
  <si>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</si>
  <si>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</si>
  <si>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</si>
  <si>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</si>
  <si>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</si>
  <si>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</si>
  <si>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</si>
  <si>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</si>
  <si>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</si>
  <si>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</si>
  <si>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</si>
  <si>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</si>
  <si>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</si>
  <si>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</si>
  <si>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</si>
  <si>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Bull...18</t>
  </si>
  <si>
    <t>B</t>
  </si>
  <si>
    <t>Peter H</t>
  </si>
  <si>
    <t>BBSAG Bull.16</t>
  </si>
  <si>
    <t>BBSAG Bull.11</t>
  </si>
  <si>
    <t>BBSAG Bull.22</t>
  </si>
  <si>
    <t>BBSAG Bull.27</t>
  </si>
  <si>
    <t>v</t>
  </si>
  <si>
    <t>BBSAG Bull.28</t>
  </si>
  <si>
    <t>BBSAG Bull.37</t>
  </si>
  <si>
    <t>BBSAG 37</t>
  </si>
  <si>
    <t>K</t>
  </si>
  <si>
    <t>BBSAG Bull.42</t>
  </si>
  <si>
    <t>BBSAG Bull.44</t>
  </si>
  <si>
    <t>BBSAG Bull.45</t>
  </si>
  <si>
    <t>BBSAG Bull.48</t>
  </si>
  <si>
    <t>BBSAG Bull.49</t>
  </si>
  <si>
    <t>BBSAG Bull.55</t>
  </si>
  <si>
    <t>BBSAG 55</t>
  </si>
  <si>
    <t>BBSAG Bull.57</t>
  </si>
  <si>
    <t>BBSAG Bull.60</t>
  </si>
  <si>
    <t>BBSAG Bull.61</t>
  </si>
  <si>
    <t>BBSAG Bull.65</t>
  </si>
  <si>
    <t>BBSAG Bull.66</t>
  </si>
  <si>
    <t>:</t>
  </si>
  <si>
    <t>BBSAG Bull.67</t>
  </si>
  <si>
    <t>BBSAG Bull.73</t>
  </si>
  <si>
    <t>BBSAG Bull.78</t>
  </si>
  <si>
    <t>Elias D</t>
  </si>
  <si>
    <t>BBSAG Bull.80</t>
  </si>
  <si>
    <t>BBSAG Bull.82</t>
  </si>
  <si>
    <t>BBSAG Bull.83</t>
  </si>
  <si>
    <t>BBSAG Bull.84</t>
  </si>
  <si>
    <t>BBSAG Bull.89</t>
  </si>
  <si>
    <t>BBSAG Bull.92</t>
  </si>
  <si>
    <t>BBSAG Bull.95</t>
  </si>
  <si>
    <t>BRNO 31</t>
  </si>
  <si>
    <t>BBSAG Bull.96</t>
  </si>
  <si>
    <t>BBSAG Bull.97</t>
  </si>
  <si>
    <t>BBSAG Bull.102</t>
  </si>
  <si>
    <t>Paschke A</t>
  </si>
  <si>
    <t>BBSAG Bull.104</t>
  </si>
  <si>
    <t>BBSAG Bull.105</t>
  </si>
  <si>
    <t>BBSAG Bull.106</t>
  </si>
  <si>
    <t>BBSAG Bull.108</t>
  </si>
  <si>
    <t>BBSAG Bull.109</t>
  </si>
  <si>
    <t>BBSAG Bull.110</t>
  </si>
  <si>
    <t>BBSAG Bull.112</t>
  </si>
  <si>
    <t>BBSAG Bull.113</t>
  </si>
  <si>
    <t>BBSAG Bull.114</t>
  </si>
  <si>
    <t>BBSAG Bull.115</t>
  </si>
  <si>
    <t>Locher Kurt</t>
  </si>
  <si>
    <t>BBSAG Bull.118</t>
  </si>
  <si>
    <t>IBVS 4912</t>
  </si>
  <si>
    <t>bad?</t>
  </si>
  <si>
    <t>EA/SD</t>
  </si>
  <si>
    <t>IBVS 5543</t>
  </si>
  <si>
    <t>I</t>
  </si>
  <si>
    <t># of data points:</t>
  </si>
  <si>
    <t xml:space="preserve">17 55 12.8 +14 08 34 </t>
  </si>
  <si>
    <t>My time zone &gt;&gt;&gt;&gt;&gt;</t>
  </si>
  <si>
    <t>(PST=8, PDT=MDT=7, MDT=CST=6, etc.)</t>
  </si>
  <si>
    <t>JD today</t>
  </si>
  <si>
    <t>New Cycle</t>
  </si>
  <si>
    <t>Next ToM</t>
  </si>
  <si>
    <t>IBVS 5438</t>
  </si>
  <si>
    <t>Start of linear fit &gt;&gt;&gt;&gt;&gt;&gt;&gt;&gt;&gt;&gt;&gt;&gt;&gt;&gt;&gt;&gt;&gt;&gt;&gt;&gt;&gt;</t>
  </si>
  <si>
    <t>OEJV 0107</t>
  </si>
  <si>
    <t>Add cycle</t>
  </si>
  <si>
    <t>Old Cycle</t>
  </si>
  <si>
    <t>IBVS 5988</t>
  </si>
  <si>
    <t>OEJV 0003</t>
  </si>
  <si>
    <t>IBVS 6084</t>
  </si>
  <si>
    <t>V0913 Oph / GSC 1019-0583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</si>
  <si>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</si>
  <si>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</si>
  <si>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</si>
  <si>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</si>
  <si>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</si>
  <si>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</si>
  <si>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</si>
  <si>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</si>
  <si>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</si>
  <si>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</si>
  <si>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</si>
  <si>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</si>
  <si>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2429366.51 </t>
  </si>
  <si>
    <t> 13.04.1939 00:14 </t>
  </si>
  <si>
    <t> -0.05 </t>
  </si>
  <si>
    <t>P </t>
  </si>
  <si>
    <t> T.S.Meshkova </t>
  </si>
  <si>
    <t> PZ 5.304 </t>
  </si>
  <si>
    <t>2429485.33 </t>
  </si>
  <si>
    <t> 09.08.1939 19:55 </t>
  </si>
  <si>
    <t> -0.11 </t>
  </si>
  <si>
    <t>2433155.16 </t>
  </si>
  <si>
    <t> 26.08.1949 15:50 </t>
  </si>
  <si>
    <t> A.Y.Filin </t>
  </si>
  <si>
    <t> AC 175.21 </t>
  </si>
  <si>
    <t>2433381.40 </t>
  </si>
  <si>
    <t> 09.04.1950 21:36 </t>
  </si>
  <si>
    <t> AC 184.23 </t>
  </si>
  <si>
    <t>2433824.38 </t>
  </si>
  <si>
    <t> 26.06.1951 21:07 </t>
  </si>
  <si>
    <t> 0.02 </t>
  </si>
  <si>
    <t> W.Zessewitsch </t>
  </si>
  <si>
    <t> AC 175.17 </t>
  </si>
  <si>
    <t>2433849.20 </t>
  </si>
  <si>
    <t> 21.07.1951 16:48 </t>
  </si>
  <si>
    <t> -0.08 </t>
  </si>
  <si>
    <t>2434148.31 </t>
  </si>
  <si>
    <t> 15.05.1952 19:26 </t>
  </si>
  <si>
    <t>2434543.36 </t>
  </si>
  <si>
    <t> 14.06.1953 20:38 </t>
  </si>
  <si>
    <t> 0.00 </t>
  </si>
  <si>
    <t>2434602.35 </t>
  </si>
  <si>
    <t> 12.08.1953 20:24 </t>
  </si>
  <si>
    <t> -0.44 </t>
  </si>
  <si>
    <t>2434637.28 </t>
  </si>
  <si>
    <t> 16.09.1953 18:43 </t>
  </si>
  <si>
    <t> -0.03 </t>
  </si>
  <si>
    <t>2434685.20 </t>
  </si>
  <si>
    <t> 03.11.1953 16:48 </t>
  </si>
  <si>
    <t> -0.04 </t>
  </si>
  <si>
    <t>2435776.20 </t>
  </si>
  <si>
    <t> 29.10.1956 16:48 </t>
  </si>
  <si>
    <t> -0.00 </t>
  </si>
  <si>
    <t>V </t>
  </si>
  <si>
    <t>2436027.36 </t>
  </si>
  <si>
    <t> 07.07.1957 20:38 </t>
  </si>
  <si>
    <t> -0.01 </t>
  </si>
  <si>
    <t>2436050.39 </t>
  </si>
  <si>
    <t> 30.07.1957 21:21 </t>
  </si>
  <si>
    <t> 0.01 </t>
  </si>
  <si>
    <t>2436052.31 </t>
  </si>
  <si>
    <t> 01.08.1957 19:26 </t>
  </si>
  <si>
    <t>2440385.484 </t>
  </si>
  <si>
    <t> 12.06.1969 23:36 </t>
  </si>
  <si>
    <t> 0.022 </t>
  </si>
  <si>
    <t> K.Locher </t>
  </si>
  <si>
    <t> ORI 113 </t>
  </si>
  <si>
    <t>2441570.372 </t>
  </si>
  <si>
    <t> 09.09.1972 20:55 </t>
  </si>
  <si>
    <t> -0.001 </t>
  </si>
  <si>
    <t> H.Peter </t>
  </si>
  <si>
    <t> BBS 16 </t>
  </si>
  <si>
    <t>2441942.394 </t>
  </si>
  <si>
    <t> 16.09.1973 21:27 </t>
  </si>
  <si>
    <t> 0.059 </t>
  </si>
  <si>
    <t> BBS 11 </t>
  </si>
  <si>
    <t>2442193.496 </t>
  </si>
  <si>
    <t> 25.05.1974 23:54 </t>
  </si>
  <si>
    <t> -0.009 </t>
  </si>
  <si>
    <t>2442218.423 </t>
  </si>
  <si>
    <t> 19.06.1974 22:09 </t>
  </si>
  <si>
    <t> -0.007 </t>
  </si>
  <si>
    <t>2442241.430 </t>
  </si>
  <si>
    <t> 12.07.1974 22:19 </t>
  </si>
  <si>
    <t> -0.008 </t>
  </si>
  <si>
    <t>2442540.530 </t>
  </si>
  <si>
    <t> 08.05.1975 00:43 </t>
  </si>
  <si>
    <t> -0.012 </t>
  </si>
  <si>
    <t> BBS 22 </t>
  </si>
  <si>
    <t>2442540.540 </t>
  </si>
  <si>
    <t> 08.05.1975 00:57 </t>
  </si>
  <si>
    <t> -0.002 </t>
  </si>
  <si>
    <t>2442839.650 </t>
  </si>
  <si>
    <t> 02.03.1976 03:36 </t>
  </si>
  <si>
    <t> 0.005 </t>
  </si>
  <si>
    <t> BBS 27 </t>
  </si>
  <si>
    <t>2442889.509 </t>
  </si>
  <si>
    <t> 21.04.1976 00:12 </t>
  </si>
  <si>
    <t> 0.013 </t>
  </si>
  <si>
    <t>2442935.516 </t>
  </si>
  <si>
    <t> 06.06.1976 00:23 </t>
  </si>
  <si>
    <t> 0.004 </t>
  </si>
  <si>
    <t> BBS 28 </t>
  </si>
  <si>
    <t>2442935.517 </t>
  </si>
  <si>
    <t> 06.06.1976 00:24 </t>
  </si>
  <si>
    <t>2443581.652 </t>
  </si>
  <si>
    <t> 14.03.1978 03:38 </t>
  </si>
  <si>
    <t> -0.000 </t>
  </si>
  <si>
    <t> BBS 37 </t>
  </si>
  <si>
    <t>2443631.501 </t>
  </si>
  <si>
    <t> 03.05.1978 00:01 </t>
  </si>
  <si>
    <t>2443656.434 </t>
  </si>
  <si>
    <t> 27.05.1978 22:24 </t>
  </si>
  <si>
    <t> 0.006 </t>
  </si>
  <si>
    <t>2443953.615 </t>
  </si>
  <si>
    <t> 21.03.1979 02:45 </t>
  </si>
  <si>
    <t> 0.001 </t>
  </si>
  <si>
    <t> BBS 42 </t>
  </si>
  <si>
    <t>2444072.485 </t>
  </si>
  <si>
    <t> 17.07.1979 23:38 </t>
  </si>
  <si>
    <t> -0.004 </t>
  </si>
  <si>
    <t> BBS 44 </t>
  </si>
  <si>
    <t>2444122.331 </t>
  </si>
  <si>
    <t> 05.09.1979 19:56 </t>
  </si>
  <si>
    <t> BBS 45 </t>
  </si>
  <si>
    <t>2444371.544 </t>
  </si>
  <si>
    <t> 12.05.1980 01:03 </t>
  </si>
  <si>
    <t> -0.048 </t>
  </si>
  <si>
    <t> BBS 48 </t>
  </si>
  <si>
    <t>2444396.529 </t>
  </si>
  <si>
    <t> 06.06.1980 00:41 </t>
  </si>
  <si>
    <t> 0.011 </t>
  </si>
  <si>
    <t>2444442.534 </t>
  </si>
  <si>
    <t> 22.07.1980 00:48 </t>
  </si>
  <si>
    <t> BBS 49 </t>
  </si>
  <si>
    <t>2444766.555 </t>
  </si>
  <si>
    <t> 11.06.1981 01:19 </t>
  </si>
  <si>
    <t> BBS 55 </t>
  </si>
  <si>
    <t>2444770.396 </t>
  </si>
  <si>
    <t> 14.06.1981 21:30 </t>
  </si>
  <si>
    <t>2444912.289 </t>
  </si>
  <si>
    <t> 03.11.1981 18:56 </t>
  </si>
  <si>
    <t> 0.010 </t>
  </si>
  <si>
    <t> BBS 57 </t>
  </si>
  <si>
    <t>2445067.583 </t>
  </si>
  <si>
    <t> 08.04.1982 01:59 </t>
  </si>
  <si>
    <t> BBS 60 </t>
  </si>
  <si>
    <t>2445115.515 </t>
  </si>
  <si>
    <t> 26.05.1982 00:21 </t>
  </si>
  <si>
    <t>2445138.528 </t>
  </si>
  <si>
    <t> 18.06.1982 00:40 </t>
  </si>
  <si>
    <t> BBS 61 </t>
  </si>
  <si>
    <t>2445163.446 </t>
  </si>
  <si>
    <t> 12.07.1982 22:42 </t>
  </si>
  <si>
    <t>2445414.620 </t>
  </si>
  <si>
    <t> 21.03.1983 02:52 </t>
  </si>
  <si>
    <t> 0.000 </t>
  </si>
  <si>
    <t> BBS 65 </t>
  </si>
  <si>
    <t>2445464.472 </t>
  </si>
  <si>
    <t> 09.05.1983 23:19 </t>
  </si>
  <si>
    <t> BBS 66 </t>
  </si>
  <si>
    <t>2445533.488 </t>
  </si>
  <si>
    <t> 17.07.1983 23:42 </t>
  </si>
  <si>
    <t> -0.006 </t>
  </si>
  <si>
    <t> BBS 67 </t>
  </si>
  <si>
    <t>2445928.455 </t>
  </si>
  <si>
    <t> 15.08.1984 22:55 </t>
  </si>
  <si>
    <t> -0.010 </t>
  </si>
  <si>
    <t> BBS 73 </t>
  </si>
  <si>
    <t>2446325.354 </t>
  </si>
  <si>
    <t> 16.09.1985 20:29 </t>
  </si>
  <si>
    <t> 0.002 </t>
  </si>
  <si>
    <t> BBS 78 </t>
  </si>
  <si>
    <t>2446622.540 </t>
  </si>
  <si>
    <t> 11.07.1986 00:57 </t>
  </si>
  <si>
    <t> D.Elias </t>
  </si>
  <si>
    <t> BBS 80 </t>
  </si>
  <si>
    <t>2446850.693 </t>
  </si>
  <si>
    <t> 24.02.1987 04:37 </t>
  </si>
  <si>
    <t> BBS 82 </t>
  </si>
  <si>
    <t>2446875.635 </t>
  </si>
  <si>
    <t> 21.03.1987 03:14 </t>
  </si>
  <si>
    <t> 0.009 </t>
  </si>
  <si>
    <t> BBS 83 </t>
  </si>
  <si>
    <t>2446946.574 </t>
  </si>
  <si>
    <t> 31.05.1987 01:46 </t>
  </si>
  <si>
    <t> 0.007 </t>
  </si>
  <si>
    <t> BBS 84 </t>
  </si>
  <si>
    <t>2447389.462 </t>
  </si>
  <si>
    <t> 15.08.1988 23:05 </t>
  </si>
  <si>
    <t> BBS 89 </t>
  </si>
  <si>
    <t>2447690.508 </t>
  </si>
  <si>
    <t> 13.06.1989 00:11 </t>
  </si>
  <si>
    <t> 0.017 </t>
  </si>
  <si>
    <t>2448014.548 </t>
  </si>
  <si>
    <t> 03.05.1990 01:09 </t>
  </si>
  <si>
    <t> 0.028 </t>
  </si>
  <si>
    <t> BBS 95 </t>
  </si>
  <si>
    <t>2448014.556 </t>
  </si>
  <si>
    <t> 03.05.1990 01:20 </t>
  </si>
  <si>
    <t> 0.036 </t>
  </si>
  <si>
    <t> A.Dedoch </t>
  </si>
  <si>
    <t> BRNO 31 </t>
  </si>
  <si>
    <t>2448014.559 </t>
  </si>
  <si>
    <t> 03.05.1990 01:24 </t>
  </si>
  <si>
    <t> 0.039 </t>
  </si>
  <si>
    <t> J.Borovicka </t>
  </si>
  <si>
    <t>2448016.477 </t>
  </si>
  <si>
    <t> 04.05.1990 23:26 </t>
  </si>
  <si>
    <t> 0.040 </t>
  </si>
  <si>
    <t>2448039.486 </t>
  </si>
  <si>
    <t> 27.05.1990 23:39 </t>
  </si>
  <si>
    <t> 0.041 </t>
  </si>
  <si>
    <t>2448085.498 </t>
  </si>
  <si>
    <t> 12.07.1990 23:57 </t>
  </si>
  <si>
    <t> 0.037 </t>
  </si>
  <si>
    <t> BBS 96 </t>
  </si>
  <si>
    <t>2448087.418 </t>
  </si>
  <si>
    <t> 14.07.1990 22:01 </t>
  </si>
  <si>
    <t>2448361.606 </t>
  </si>
  <si>
    <t> 15.04.1991 02:32 </t>
  </si>
  <si>
    <t> 0.049 </t>
  </si>
  <si>
    <t> BBS 97 </t>
  </si>
  <si>
    <t>2448852.451 </t>
  </si>
  <si>
    <t> 17.08.1992 22:49 </t>
  </si>
  <si>
    <t> 0.058 </t>
  </si>
  <si>
    <t> BBS 102 </t>
  </si>
  <si>
    <t>2448854.373 </t>
  </si>
  <si>
    <t> 19.08.1992 20:57 </t>
  </si>
  <si>
    <t> 0.062 </t>
  </si>
  <si>
    <t>E </t>
  </si>
  <si>
    <t>?</t>
  </si>
  <si>
    <t> A.Paschke </t>
  </si>
  <si>
    <t>2449130.471 </t>
  </si>
  <si>
    <t> 22.05.1993 23:18 </t>
  </si>
  <si>
    <t> 0.065 </t>
  </si>
  <si>
    <t> BBS 104 </t>
  </si>
  <si>
    <t>2449176.494 </t>
  </si>
  <si>
    <t> 07.07.1993 23:51 </t>
  </si>
  <si>
    <t> 0.072 </t>
  </si>
  <si>
    <t>2449178.397 </t>
  </si>
  <si>
    <t> 09.07.1993 21:31 </t>
  </si>
  <si>
    <t> 0.057 </t>
  </si>
  <si>
    <t>2449249.356 </t>
  </si>
  <si>
    <t> 18.09.1993 20:32 </t>
  </si>
  <si>
    <t> 0.075 </t>
  </si>
  <si>
    <t> BBS 105 </t>
  </si>
  <si>
    <t>2449475.600 </t>
  </si>
  <si>
    <t> 03.05.1994 02:24 </t>
  </si>
  <si>
    <t> 0.074 </t>
  </si>
  <si>
    <t> BBS 106 </t>
  </si>
  <si>
    <t>2449799.638 </t>
  </si>
  <si>
    <t> 23.03.1995 03:18 </t>
  </si>
  <si>
    <t> 0.083 </t>
  </si>
  <si>
    <t> BBS 108 </t>
  </si>
  <si>
    <t>2449895.514 </t>
  </si>
  <si>
    <t> 27.06.1995 00:20 </t>
  </si>
  <si>
    <t> 0.093 </t>
  </si>
  <si>
    <t> BBS 109 </t>
  </si>
  <si>
    <t>2449897.434 </t>
  </si>
  <si>
    <t> 28.06.1995 22:24 </t>
  </si>
  <si>
    <t> 0.096 </t>
  </si>
  <si>
    <t>2449920.439 </t>
  </si>
  <si>
    <t> 21.07.1995 22:32 </t>
  </si>
  <si>
    <t>2449920.444 </t>
  </si>
  <si>
    <t> 21.07.1995 22:39 </t>
  </si>
  <si>
    <t> 0.098 </t>
  </si>
  <si>
    <t> BBS 110 </t>
  </si>
  <si>
    <t>2450196.550 </t>
  </si>
  <si>
    <t> 23.04.1996 01:12 </t>
  </si>
  <si>
    <t> 0.108 </t>
  </si>
  <si>
    <t> BBS 112 </t>
  </si>
  <si>
    <t>2450290.494 </t>
  </si>
  <si>
    <t> 25.07.1996 23:51 </t>
  </si>
  <si>
    <t> 0.103 </t>
  </si>
  <si>
    <t>2450315.427 </t>
  </si>
  <si>
    <t> 19.08.1996 22:14 </t>
  </si>
  <si>
    <t> 0.110 </t>
  </si>
  <si>
    <t> BBS 113 </t>
  </si>
  <si>
    <t>2450518.664 </t>
  </si>
  <si>
    <t> 11.03.1997 03:56 </t>
  </si>
  <si>
    <t> BBS 114 </t>
  </si>
  <si>
    <t>2450570.430 </t>
  </si>
  <si>
    <t> 01.05.1997 22:19 </t>
  </si>
  <si>
    <t> 0.109 </t>
  </si>
  <si>
    <t> BBS 115 </t>
  </si>
  <si>
    <t>2450639.462 </t>
  </si>
  <si>
    <t> 09.07.1997 23:05 </t>
  </si>
  <si>
    <t> 0.117 </t>
  </si>
  <si>
    <t>2450938.584 </t>
  </si>
  <si>
    <t> 05.05.1998 02:00 </t>
  </si>
  <si>
    <t> 0.135 </t>
  </si>
  <si>
    <t> BBS 118 </t>
  </si>
  <si>
    <t>2451308.6063 </t>
  </si>
  <si>
    <t> 10.05.1999 02:33 </t>
  </si>
  <si>
    <t> 0.1127 </t>
  </si>
  <si>
    <t>o</t>
  </si>
  <si>
    <t> K.&amp; M.Rätz </t>
  </si>
  <si>
    <t>BAVM 128 </t>
  </si>
  <si>
    <t>2452148.438 </t>
  </si>
  <si>
    <t> 26.08.2001 22:30 </t>
  </si>
  <si>
    <t> 0.154 </t>
  </si>
  <si>
    <t> BBS 126 </t>
  </si>
  <si>
    <t>2452426.474 </t>
  </si>
  <si>
    <t> 31.05.2002 23:22 </t>
  </si>
  <si>
    <t> 0.177 </t>
  </si>
  <si>
    <t> BBS 127 </t>
  </si>
  <si>
    <t>2452819.532 </t>
  </si>
  <si>
    <t> 29.06.2003 00:46 </t>
  </si>
  <si>
    <t> 0.182 </t>
  </si>
  <si>
    <t> BBS 129 </t>
  </si>
  <si>
    <t>2453095.618 </t>
  </si>
  <si>
    <t> 31.03.2004 02:49 </t>
  </si>
  <si>
    <t> 0.172 </t>
  </si>
  <si>
    <t> BBS 130 </t>
  </si>
  <si>
    <t>2453515.528 </t>
  </si>
  <si>
    <t> 25.05.2005 00:40 </t>
  </si>
  <si>
    <t> 0.187 </t>
  </si>
  <si>
    <t>OEJV 0003 </t>
  </si>
  <si>
    <t>2453563.466 </t>
  </si>
  <si>
    <t> 11.07.2005 23:11 </t>
  </si>
  <si>
    <t> 0.192 </t>
  </si>
  <si>
    <t>2453611.4055 </t>
  </si>
  <si>
    <t> 28.08.2005 21:43 </t>
  </si>
  <si>
    <t> 0.1980 </t>
  </si>
  <si>
    <t> M. Zejda et al. </t>
  </si>
  <si>
    <t>IBVS 5741 </t>
  </si>
  <si>
    <t>2453866.4169 </t>
  </si>
  <si>
    <t> 10.05.2006 22:00 </t>
  </si>
  <si>
    <t> 0.2045 </t>
  </si>
  <si>
    <t>C </t>
  </si>
  <si>
    <t>R</t>
  </si>
  <si>
    <t> M.Lehky </t>
  </si>
  <si>
    <t>OEJV 0107 </t>
  </si>
  <si>
    <t>2455400.3617 </t>
  </si>
  <si>
    <t> 22.07.2010 20:40 </t>
  </si>
  <si>
    <t> 0.2850 </t>
  </si>
  <si>
    <t>m</t>
  </si>
  <si>
    <t> S.Dogru et al. </t>
  </si>
  <si>
    <t>IBVS 5988 </t>
  </si>
  <si>
    <t>2455423.3714 </t>
  </si>
  <si>
    <t> 14.08.2010 20:54 </t>
  </si>
  <si>
    <t> 0.2867 </t>
  </si>
  <si>
    <t>2455674.5605 </t>
  </si>
  <si>
    <t> 23.04.2011 01:27 </t>
  </si>
  <si>
    <t> 0.3055 </t>
  </si>
  <si>
    <t>-U;-I</t>
  </si>
  <si>
    <t> M.&amp; K.Rätz </t>
  </si>
  <si>
    <t>BAVM 225 </t>
  </si>
  <si>
    <t>2456046.5489 </t>
  </si>
  <si>
    <t> 29.04.2012 01:10 </t>
  </si>
  <si>
    <t>5545</t>
  </si>
  <si>
    <t> 0.3318 </t>
  </si>
  <si>
    <t>-I</t>
  </si>
  <si>
    <t> K. &amp; M.Rätz </t>
  </si>
  <si>
    <t>BAVM 232 </t>
  </si>
  <si>
    <t>2456117.4946 </t>
  </si>
  <si>
    <t> 08.07.2012 23:52 </t>
  </si>
  <si>
    <t>5582</t>
  </si>
  <si>
    <t> 0.3363 </t>
  </si>
  <si>
    <t> J.Trnka </t>
  </si>
  <si>
    <t>OEJV 0160 </t>
  </si>
  <si>
    <t>BAD?</t>
  </si>
  <si>
    <t>IBVS 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</si>
</sst>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1" fontId="21" fillId="0" borderId="0" xfId="0" applyNumberFormat="1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V0913 Oph - O-C Diagr.</a:t>
            </a:r>
          </a:p>
        </c:rich>
      </c:tx>
      <c:layout>
        <c:manualLayout>
          <c:xMode val="edge"/>
          <c:yMode val="edge"/>
          <c:x val="0.354452054794520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30136986301"/>
          <c:y val="0.14723926380368099"/>
          <c:w val="0.808219178082191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-5.4552000005060108E-2</c:v>
                </c:pt>
                <c:pt idx="1">
                  <c:v>-0.10903680000046734</c:v>
                </c:pt>
                <c:pt idx="2">
                  <c:v>-4.9422399999457411E-2</c:v>
                </c:pt>
                <c:pt idx="3">
                  <c:v>-5.4409600001235958E-2</c:v>
                </c:pt>
                <c:pt idx="4">
                  <c:v>2.2267999993346166E-2</c:v>
                </c:pt>
                <c:pt idx="5">
                  <c:v>-8.3027200002106838E-2</c:v>
                </c:pt>
                <c:pt idx="6">
                  <c:v>-7.6569600001676008E-2</c:v>
                </c:pt>
                <c:pt idx="7">
                  <c:v>3.3679999978630804E-3</c:v>
                </c:pt>
                <c:pt idx="9">
                  <c:v>-2.5821600007475354E-2</c:v>
                </c:pt>
                <c:pt idx="10">
                  <c:v>-3.9081600007193629E-2</c:v>
                </c:pt>
                <c:pt idx="11">
                  <c:v>-7.9200006439350545E-5</c:v>
                </c:pt>
                <c:pt idx="12">
                  <c:v>-1.0361599997850135E-2</c:v>
                </c:pt>
                <c:pt idx="13">
                  <c:v>1.1673599998175632E-2</c:v>
                </c:pt>
                <c:pt idx="14">
                  <c:v>1.4343199996801559E-2</c:v>
                </c:pt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B-4124-8597-D0215E0F30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5.0000000000000001E-3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5.0000000000000001E-3</c:v>
                  </c:pt>
                  <c:pt idx="81">
                    <c:v>8.0000000000000002E-3</c:v>
                  </c:pt>
                  <c:pt idx="82">
                    <c:v>6.0000000000000001E-3</c:v>
                  </c:pt>
                  <c:pt idx="83">
                    <c:v>4.0000000000000001E-3</c:v>
                  </c:pt>
                  <c:pt idx="84">
                    <c:v>5.9999999999999995E-4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89">
                    <c:v>5.0000000000000001E-3</c:v>
                  </c:pt>
                  <c:pt idx="90">
                    <c:v>4.0000000000000001E-3</c:v>
                  </c:pt>
                  <c:pt idx="92">
                    <c:v>1E-4</c:v>
                  </c:pt>
                  <c:pt idx="93">
                    <c:v>2.9999999999999997E-4</c:v>
                  </c:pt>
                  <c:pt idx="94">
                    <c:v>1E-4</c:v>
                  </c:pt>
                  <c:pt idx="96">
                    <c:v>2.0000000000000001E-4</c:v>
                  </c:pt>
                  <c:pt idx="97">
                    <c:v>3.3000000000000003E-5</c:v>
                  </c:pt>
                  <c:pt idx="98">
                    <c:v>4.0000000000000002E-4</c:v>
                  </c:pt>
                  <c:pt idx="9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5.0000000000000001E-3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5.0000000000000001E-3</c:v>
                  </c:pt>
                  <c:pt idx="81">
                    <c:v>8.0000000000000002E-3</c:v>
                  </c:pt>
                  <c:pt idx="82">
                    <c:v>6.0000000000000001E-3</c:v>
                  </c:pt>
                  <c:pt idx="83">
                    <c:v>4.0000000000000001E-3</c:v>
                  </c:pt>
                  <c:pt idx="84">
                    <c:v>5.9999999999999995E-4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89">
                    <c:v>5.0000000000000001E-3</c:v>
                  </c:pt>
                  <c:pt idx="90">
                    <c:v>4.0000000000000001E-3</c:v>
                  </c:pt>
                  <c:pt idx="92">
                    <c:v>1E-4</c:v>
                  </c:pt>
                  <c:pt idx="93">
                    <c:v>2.9999999999999997E-4</c:v>
                  </c:pt>
                  <c:pt idx="94">
                    <c:v>1E-4</c:v>
                  </c:pt>
                  <c:pt idx="96">
                    <c:v>2.0000000000000001E-4</c:v>
                  </c:pt>
                  <c:pt idx="97">
                    <c:v>3.3000000000000003E-5</c:v>
                  </c:pt>
                  <c:pt idx="98">
                    <c:v>4.0000000000000002E-4</c:v>
                  </c:pt>
                  <c:pt idx="9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5">
                  <c:v>2.1639199992932845E-2</c:v>
                </c:pt>
                <c:pt idx="16">
                  <c:v>-5.4799999634269625E-4</c:v>
                </c:pt>
                <c:pt idx="17">
                  <c:v>5.9354400000302121E-2</c:v>
                </c:pt>
                <c:pt idx="18">
                  <c:v>-8.9280000029248185E-3</c:v>
                </c:pt>
                <c:pt idx="19">
                  <c:v>-7.223200002044905E-3</c:v>
                </c:pt>
                <c:pt idx="20">
                  <c:v>-8.1879999997909181E-3</c:v>
                </c:pt>
                <c:pt idx="21">
                  <c:v>-1.1730400001397356E-2</c:v>
                </c:pt>
                <c:pt idx="22">
                  <c:v>-1.7303999993600883E-3</c:v>
                </c:pt>
                <c:pt idx="23">
                  <c:v>4.7272000010707416E-3</c:v>
                </c:pt>
                <c:pt idx="24">
                  <c:v>1.3136799992935266E-2</c:v>
                </c:pt>
                <c:pt idx="25">
                  <c:v>4.2071999996551313E-3</c:v>
                </c:pt>
                <c:pt idx="26">
                  <c:v>5.2071999962208793E-3</c:v>
                </c:pt>
                <c:pt idx="27">
                  <c:v>-1.3760000001639128E-4</c:v>
                </c:pt>
                <c:pt idx="28">
                  <c:v>-1.728000002913177E-3</c:v>
                </c:pt>
                <c:pt idx="29">
                  <c:v>5.9767999991890974E-3</c:v>
                </c:pt>
                <c:pt idx="30">
                  <c:v>7.9767999995965511E-3</c:v>
                </c:pt>
                <c:pt idx="31">
                  <c:v>7.6479999552248046E-4</c:v>
                </c:pt>
                <c:pt idx="32">
                  <c:v>-3.7200000006123446E-3</c:v>
                </c:pt>
                <c:pt idx="33">
                  <c:v>-8.3104000077582896E-3</c:v>
                </c:pt>
                <c:pt idx="34">
                  <c:v>-4.8262399999657646E-2</c:v>
                </c:pt>
                <c:pt idx="35">
                  <c:v>1.1442399998486508E-2</c:v>
                </c:pt>
                <c:pt idx="36">
                  <c:v>5.1279999752296135E-4</c:v>
                </c:pt>
                <c:pt idx="37">
                  <c:v>-7.3248000044259243E-3</c:v>
                </c:pt>
                <c:pt idx="38">
                  <c:v>-9.856000033323653E-4</c:v>
                </c:pt>
                <c:pt idx="39">
                  <c:v>2.0143999936408363E-3</c:v>
                </c:pt>
                <c:pt idx="40">
                  <c:v>9.5647999914945103E-3</c:v>
                </c:pt>
                <c:pt idx="41">
                  <c:v>-1.976000057766214E-4</c:v>
                </c:pt>
                <c:pt idx="42">
                  <c:v>-1.4576000030501746E-3</c:v>
                </c:pt>
                <c:pt idx="43">
                  <c:v>3.5775999931502156E-3</c:v>
                </c:pt>
                <c:pt idx="44">
                  <c:v>-3.7175999968894757E-3</c:v>
                </c:pt>
                <c:pt idx="45">
                  <c:v>0</c:v>
                </c:pt>
                <c:pt idx="47">
                  <c:v>1.4096000013523735E-3</c:v>
                </c:pt>
                <c:pt idx="48">
                  <c:v>-6.4848000038182363E-3</c:v>
                </c:pt>
                <c:pt idx="49">
                  <c:v>-9.5472000029985793E-3</c:v>
                </c:pt>
                <c:pt idx="50">
                  <c:v>2.0599999988917261E-3</c:v>
                </c:pt>
                <c:pt idx="51">
                  <c:v>1.847999999881722E-3</c:v>
                </c:pt>
                <c:pt idx="52">
                  <c:v>-7.4696000010590069E-3</c:v>
                </c:pt>
                <c:pt idx="53">
                  <c:v>9.2351999992388301E-3</c:v>
                </c:pt>
                <c:pt idx="54">
                  <c:v>7.0103999969433062E-3</c:v>
                </c:pt>
                <c:pt idx="55">
                  <c:v>-8.3120000053895637E-3</c:v>
                </c:pt>
                <c:pt idx="56">
                  <c:v>1.6815199996926822E-2</c:v>
                </c:pt>
                <c:pt idx="57">
                  <c:v>2.7977600002486724E-2</c:v>
                </c:pt>
                <c:pt idx="58">
                  <c:v>3.5977599996840581E-2</c:v>
                </c:pt>
                <c:pt idx="59">
                  <c:v>3.8977600001089741E-2</c:v>
                </c:pt>
                <c:pt idx="60">
                  <c:v>3.9647199999308214E-2</c:v>
                </c:pt>
                <c:pt idx="61">
                  <c:v>4.0682399994693696E-2</c:v>
                </c:pt>
                <c:pt idx="62">
                  <c:v>3.6752799998794217E-2</c:v>
                </c:pt>
                <c:pt idx="63">
                  <c:v>3.9422399997420143E-2</c:v>
                </c:pt>
                <c:pt idx="64">
                  <c:v>4.9175199994351715E-2</c:v>
                </c:pt>
                <c:pt idx="65">
                  <c:v>5.7592799996200483E-2</c:v>
                </c:pt>
                <c:pt idx="66">
                  <c:v>6.2262399995233864E-2</c:v>
                </c:pt>
                <c:pt idx="67">
                  <c:v>6.4684799996030051E-2</c:v>
                </c:pt>
                <c:pt idx="68">
                  <c:v>7.1755199998733588E-2</c:v>
                </c:pt>
                <c:pt idx="69">
                  <c:v>5.7424799997534137E-2</c:v>
                </c:pt>
                <c:pt idx="70">
                  <c:v>7.519999999931315E-2</c:v>
                </c:pt>
                <c:pt idx="71">
                  <c:v>7.421279999834951E-2</c:v>
                </c:pt>
                <c:pt idx="72">
                  <c:v>8.3375199996226002E-2</c:v>
                </c:pt>
                <c:pt idx="73">
                  <c:v>9.2855200004123617E-2</c:v>
                </c:pt>
                <c:pt idx="74">
                  <c:v>9.5524799995473586E-2</c:v>
                </c:pt>
                <c:pt idx="75">
                  <c:v>9.2559999997320119E-2</c:v>
                </c:pt>
                <c:pt idx="76">
                  <c:v>9.7560000001976732E-2</c:v>
                </c:pt>
                <c:pt idx="77">
                  <c:v>0.10798240000440273</c:v>
                </c:pt>
                <c:pt idx="78">
                  <c:v>0.10279279999667779</c:v>
                </c:pt>
                <c:pt idx="79">
                  <c:v>0.11049759999878006</c:v>
                </c:pt>
                <c:pt idx="80">
                  <c:v>0.11047519999556243</c:v>
                </c:pt>
                <c:pt idx="81">
                  <c:v>0.10855440000159433</c:v>
                </c:pt>
                <c:pt idx="82">
                  <c:v>0.11665999999968335</c:v>
                </c:pt>
                <c:pt idx="83">
                  <c:v>0.1351176000025589</c:v>
                </c:pt>
                <c:pt idx="85">
                  <c:v>0.15363519999664277</c:v>
                </c:pt>
                <c:pt idx="86">
                  <c:v>0.17672719999973197</c:v>
                </c:pt>
                <c:pt idx="87">
                  <c:v>0.18199520000052871</c:v>
                </c:pt>
                <c:pt idx="88">
                  <c:v>0.17241759999888018</c:v>
                </c:pt>
                <c:pt idx="89">
                  <c:v>0.18705999999656342</c:v>
                </c:pt>
                <c:pt idx="90">
                  <c:v>0.19180000000051223</c:v>
                </c:pt>
                <c:pt idx="95">
                  <c:v>0.30552959999477025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B-4124-8597-D0215E0F30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84">
                  <c:v>0.11265039999852888</c:v>
                </c:pt>
                <c:pt idx="96">
                  <c:v>0.33183200000348734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B-4124-8597-D0215E0F30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91">
                  <c:v>0.19803999999567168</c:v>
                </c:pt>
                <c:pt idx="92">
                  <c:v>0.20458679999865126</c:v>
                </c:pt>
                <c:pt idx="93">
                  <c:v>0.28497679999418324</c:v>
                </c:pt>
                <c:pt idx="94">
                  <c:v>0.28671200000098906</c:v>
                </c:pt>
                <c:pt idx="97">
                  <c:v>0.33625720000418369</c:v>
                </c:pt>
                <c:pt idx="98">
                  <c:v>0.37789839999459218</c:v>
                </c:pt>
                <c:pt idx="99">
                  <c:v>0.39783599999645958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B-4124-8597-D0215E0F30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B-4124-8597-D0215E0F30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B-4124-8597-D0215E0F30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B-4124-8597-D0215E0F30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55">
                  <c:v>-0.2107872849650709</c:v>
                </c:pt>
                <c:pt idx="56">
                  <c:v>-0.1920491893921431</c:v>
                </c:pt>
                <c:pt idx="57">
                  <c:v>-0.17187888269262208</c:v>
                </c:pt>
                <c:pt idx="58">
                  <c:v>-0.17187888269262208</c:v>
                </c:pt>
                <c:pt idx="59">
                  <c:v>-0.17187888269262208</c:v>
                </c:pt>
                <c:pt idx="60">
                  <c:v>-0.17175953176540598</c:v>
                </c:pt>
                <c:pt idx="61">
                  <c:v>-0.17032732063881278</c:v>
                </c:pt>
                <c:pt idx="62">
                  <c:v>-0.16746289838562636</c:v>
                </c:pt>
                <c:pt idx="63">
                  <c:v>-0.16734354745841026</c:v>
                </c:pt>
                <c:pt idx="64">
                  <c:v>-0.15027636486650786</c:v>
                </c:pt>
                <c:pt idx="65">
                  <c:v>-0.1197225274991861</c:v>
                </c:pt>
                <c:pt idx="66">
                  <c:v>-0.11960317657197</c:v>
                </c:pt>
                <c:pt idx="67">
                  <c:v>-0.10241664305285153</c:v>
                </c:pt>
                <c:pt idx="68">
                  <c:v>-9.9552220799665109E-2</c:v>
                </c:pt>
                <c:pt idx="69">
                  <c:v>-9.9432869872449009E-2</c:v>
                </c:pt>
                <c:pt idx="70">
                  <c:v>-9.5016885565453291E-2</c:v>
                </c:pt>
                <c:pt idx="71">
                  <c:v>-8.093347615395341E-2</c:v>
                </c:pt>
                <c:pt idx="72">
                  <c:v>-6.0763169454432386E-2</c:v>
                </c:pt>
                <c:pt idx="73">
                  <c:v>-5.4795623093627344E-2</c:v>
                </c:pt>
                <c:pt idx="74">
                  <c:v>-5.4676272166411244E-2</c:v>
                </c:pt>
                <c:pt idx="75">
                  <c:v>-5.3244061039818047E-2</c:v>
                </c:pt>
                <c:pt idx="76">
                  <c:v>-5.3244061039818047E-2</c:v>
                </c:pt>
                <c:pt idx="77">
                  <c:v>-3.6057527520699573E-2</c:v>
                </c:pt>
                <c:pt idx="78">
                  <c:v>-3.020933208711063E-2</c:v>
                </c:pt>
                <c:pt idx="79">
                  <c:v>-2.8657770033301333E-2</c:v>
                </c:pt>
                <c:pt idx="80">
                  <c:v>-1.6006571748394649E-2</c:v>
                </c:pt>
                <c:pt idx="81">
                  <c:v>-1.2784096713559956E-2</c:v>
                </c:pt>
                <c:pt idx="82">
                  <c:v>-8.4874633337803096E-3</c:v>
                </c:pt>
                <c:pt idx="83">
                  <c:v>1.0131281311931362E-2</c:v>
                </c:pt>
                <c:pt idx="84">
                  <c:v>3.3166010264638834E-2</c:v>
                </c:pt>
                <c:pt idx="85">
                  <c:v>8.5441716385290911E-2</c:v>
                </c:pt>
                <c:pt idx="86">
                  <c:v>0.10274760083162549</c:v>
                </c:pt>
                <c:pt idx="87">
                  <c:v>0.1272145409109261</c:v>
                </c:pt>
                <c:pt idx="88">
                  <c:v>0.14440107443004463</c:v>
                </c:pt>
                <c:pt idx="89">
                  <c:v>0.1705389274903707</c:v>
                </c:pt>
                <c:pt idx="90">
                  <c:v>0.17352270067077313</c:v>
                </c:pt>
                <c:pt idx="91">
                  <c:v>0.17650647385117568</c:v>
                </c:pt>
                <c:pt idx="92">
                  <c:v>0.19238014717091712</c:v>
                </c:pt>
                <c:pt idx="93">
                  <c:v>0.28786088894379758</c:v>
                </c:pt>
                <c:pt idx="94">
                  <c:v>0.28929310007039077</c:v>
                </c:pt>
                <c:pt idx="95">
                  <c:v>0.30492807153570001</c:v>
                </c:pt>
                <c:pt idx="96">
                  <c:v>0.32808215141562347</c:v>
                </c:pt>
                <c:pt idx="97">
                  <c:v>0.33249813572261921</c:v>
                </c:pt>
                <c:pt idx="98">
                  <c:v>0.37689668064700865</c:v>
                </c:pt>
                <c:pt idx="99">
                  <c:v>0.40148297165352542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B-4124-8597-D0215E0F30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8">
                  <c:v>-0.44387439999991329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0B-4124-8597-D0215E0F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200456"/>
        <c:axId val="1"/>
      </c:scatterChart>
      <c:valAx>
        <c:axId val="74420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356164383561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20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98630136986301"/>
          <c:y val="0.92024539877300615"/>
          <c:w val="0.823630136986301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V0913 Oph - O-C Diagr.</a:t>
            </a:r>
          </a:p>
        </c:rich>
      </c:tx>
      <c:layout>
        <c:manualLayout>
          <c:xMode val="edge"/>
          <c:yMode val="edge"/>
          <c:x val="0.35960267485532443"/>
          <c:y val="3.3639299760427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5236503800253"/>
          <c:y val="0.14678942920199375"/>
          <c:w val="0.8068389537242149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-5.4552000005060108E-2</c:v>
                </c:pt>
                <c:pt idx="1">
                  <c:v>-0.10903680000046734</c:v>
                </c:pt>
                <c:pt idx="2">
                  <c:v>-4.9422399999457411E-2</c:v>
                </c:pt>
                <c:pt idx="3">
                  <c:v>-5.4409600001235958E-2</c:v>
                </c:pt>
                <c:pt idx="4">
                  <c:v>2.2267999993346166E-2</c:v>
                </c:pt>
                <c:pt idx="5">
                  <c:v>-8.3027200002106838E-2</c:v>
                </c:pt>
                <c:pt idx="6">
                  <c:v>-7.6569600001676008E-2</c:v>
                </c:pt>
                <c:pt idx="7">
                  <c:v>3.3679999978630804E-3</c:v>
                </c:pt>
                <c:pt idx="9">
                  <c:v>-2.5821600007475354E-2</c:v>
                </c:pt>
                <c:pt idx="10">
                  <c:v>-3.9081600007193629E-2</c:v>
                </c:pt>
                <c:pt idx="11">
                  <c:v>-7.9200006439350545E-5</c:v>
                </c:pt>
                <c:pt idx="12">
                  <c:v>-1.0361599997850135E-2</c:v>
                </c:pt>
                <c:pt idx="13">
                  <c:v>1.1673599998175632E-2</c:v>
                </c:pt>
                <c:pt idx="14">
                  <c:v>1.4343199996801559E-2</c:v>
                </c:pt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A48-8C9B-025E193417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5.0000000000000001E-3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5.0000000000000001E-3</c:v>
                  </c:pt>
                  <c:pt idx="81">
                    <c:v>8.0000000000000002E-3</c:v>
                  </c:pt>
                  <c:pt idx="82">
                    <c:v>6.0000000000000001E-3</c:v>
                  </c:pt>
                  <c:pt idx="83">
                    <c:v>4.0000000000000001E-3</c:v>
                  </c:pt>
                  <c:pt idx="84">
                    <c:v>5.9999999999999995E-4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89">
                    <c:v>5.0000000000000001E-3</c:v>
                  </c:pt>
                  <c:pt idx="90">
                    <c:v>4.0000000000000001E-3</c:v>
                  </c:pt>
                  <c:pt idx="92">
                    <c:v>1E-4</c:v>
                  </c:pt>
                  <c:pt idx="93">
                    <c:v>2.9999999999999997E-4</c:v>
                  </c:pt>
                  <c:pt idx="94">
                    <c:v>1E-4</c:v>
                  </c:pt>
                  <c:pt idx="96">
                    <c:v>2.0000000000000001E-4</c:v>
                  </c:pt>
                  <c:pt idx="97">
                    <c:v>3.3000000000000003E-5</c:v>
                  </c:pt>
                  <c:pt idx="98">
                    <c:v>4.0000000000000002E-4</c:v>
                  </c:pt>
                  <c:pt idx="9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5.0000000000000001E-3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5.0000000000000001E-3</c:v>
                  </c:pt>
                  <c:pt idx="81">
                    <c:v>8.0000000000000002E-3</c:v>
                  </c:pt>
                  <c:pt idx="82">
                    <c:v>6.0000000000000001E-3</c:v>
                  </c:pt>
                  <c:pt idx="83">
                    <c:v>4.0000000000000001E-3</c:v>
                  </c:pt>
                  <c:pt idx="84">
                    <c:v>5.9999999999999995E-4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89">
                    <c:v>5.0000000000000001E-3</c:v>
                  </c:pt>
                  <c:pt idx="90">
                    <c:v>4.0000000000000001E-3</c:v>
                  </c:pt>
                  <c:pt idx="92">
                    <c:v>1E-4</c:v>
                  </c:pt>
                  <c:pt idx="93">
                    <c:v>2.9999999999999997E-4</c:v>
                  </c:pt>
                  <c:pt idx="94">
                    <c:v>1E-4</c:v>
                  </c:pt>
                  <c:pt idx="96">
                    <c:v>2.0000000000000001E-4</c:v>
                  </c:pt>
                  <c:pt idx="97">
                    <c:v>3.3000000000000003E-5</c:v>
                  </c:pt>
                  <c:pt idx="98">
                    <c:v>4.0000000000000002E-4</c:v>
                  </c:pt>
                  <c:pt idx="9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5">
                  <c:v>2.1639199992932845E-2</c:v>
                </c:pt>
                <c:pt idx="16">
                  <c:v>-5.4799999634269625E-4</c:v>
                </c:pt>
                <c:pt idx="17">
                  <c:v>5.9354400000302121E-2</c:v>
                </c:pt>
                <c:pt idx="18">
                  <c:v>-8.9280000029248185E-3</c:v>
                </c:pt>
                <c:pt idx="19">
                  <c:v>-7.223200002044905E-3</c:v>
                </c:pt>
                <c:pt idx="20">
                  <c:v>-8.1879999997909181E-3</c:v>
                </c:pt>
                <c:pt idx="21">
                  <c:v>-1.1730400001397356E-2</c:v>
                </c:pt>
                <c:pt idx="22">
                  <c:v>-1.7303999993600883E-3</c:v>
                </c:pt>
                <c:pt idx="23">
                  <c:v>4.7272000010707416E-3</c:v>
                </c:pt>
                <c:pt idx="24">
                  <c:v>1.3136799992935266E-2</c:v>
                </c:pt>
                <c:pt idx="25">
                  <c:v>4.2071999996551313E-3</c:v>
                </c:pt>
                <c:pt idx="26">
                  <c:v>5.2071999962208793E-3</c:v>
                </c:pt>
                <c:pt idx="27">
                  <c:v>-1.3760000001639128E-4</c:v>
                </c:pt>
                <c:pt idx="28">
                  <c:v>-1.728000002913177E-3</c:v>
                </c:pt>
                <c:pt idx="29">
                  <c:v>5.9767999991890974E-3</c:v>
                </c:pt>
                <c:pt idx="30">
                  <c:v>7.9767999995965511E-3</c:v>
                </c:pt>
                <c:pt idx="31">
                  <c:v>7.6479999552248046E-4</c:v>
                </c:pt>
                <c:pt idx="32">
                  <c:v>-3.7200000006123446E-3</c:v>
                </c:pt>
                <c:pt idx="33">
                  <c:v>-8.3104000077582896E-3</c:v>
                </c:pt>
                <c:pt idx="34">
                  <c:v>-4.8262399999657646E-2</c:v>
                </c:pt>
                <c:pt idx="35">
                  <c:v>1.1442399998486508E-2</c:v>
                </c:pt>
                <c:pt idx="36">
                  <c:v>5.1279999752296135E-4</c:v>
                </c:pt>
                <c:pt idx="37">
                  <c:v>-7.3248000044259243E-3</c:v>
                </c:pt>
                <c:pt idx="38">
                  <c:v>-9.856000033323653E-4</c:v>
                </c:pt>
                <c:pt idx="39">
                  <c:v>2.0143999936408363E-3</c:v>
                </c:pt>
                <c:pt idx="40">
                  <c:v>9.5647999914945103E-3</c:v>
                </c:pt>
                <c:pt idx="41">
                  <c:v>-1.976000057766214E-4</c:v>
                </c:pt>
                <c:pt idx="42">
                  <c:v>-1.4576000030501746E-3</c:v>
                </c:pt>
                <c:pt idx="43">
                  <c:v>3.5775999931502156E-3</c:v>
                </c:pt>
                <c:pt idx="44">
                  <c:v>-3.7175999968894757E-3</c:v>
                </c:pt>
                <c:pt idx="45">
                  <c:v>0</c:v>
                </c:pt>
                <c:pt idx="47">
                  <c:v>1.4096000013523735E-3</c:v>
                </c:pt>
                <c:pt idx="48">
                  <c:v>-6.4848000038182363E-3</c:v>
                </c:pt>
                <c:pt idx="49">
                  <c:v>-9.5472000029985793E-3</c:v>
                </c:pt>
                <c:pt idx="50">
                  <c:v>2.0599999988917261E-3</c:v>
                </c:pt>
                <c:pt idx="51">
                  <c:v>1.847999999881722E-3</c:v>
                </c:pt>
                <c:pt idx="52">
                  <c:v>-7.4696000010590069E-3</c:v>
                </c:pt>
                <c:pt idx="53">
                  <c:v>9.2351999992388301E-3</c:v>
                </c:pt>
                <c:pt idx="54">
                  <c:v>7.0103999969433062E-3</c:v>
                </c:pt>
                <c:pt idx="55">
                  <c:v>-8.3120000053895637E-3</c:v>
                </c:pt>
                <c:pt idx="56">
                  <c:v>1.6815199996926822E-2</c:v>
                </c:pt>
                <c:pt idx="57">
                  <c:v>2.7977600002486724E-2</c:v>
                </c:pt>
                <c:pt idx="58">
                  <c:v>3.5977599996840581E-2</c:v>
                </c:pt>
                <c:pt idx="59">
                  <c:v>3.8977600001089741E-2</c:v>
                </c:pt>
                <c:pt idx="60">
                  <c:v>3.9647199999308214E-2</c:v>
                </c:pt>
                <c:pt idx="61">
                  <c:v>4.0682399994693696E-2</c:v>
                </c:pt>
                <c:pt idx="62">
                  <c:v>3.6752799998794217E-2</c:v>
                </c:pt>
                <c:pt idx="63">
                  <c:v>3.9422399997420143E-2</c:v>
                </c:pt>
                <c:pt idx="64">
                  <c:v>4.9175199994351715E-2</c:v>
                </c:pt>
                <c:pt idx="65">
                  <c:v>5.7592799996200483E-2</c:v>
                </c:pt>
                <c:pt idx="66">
                  <c:v>6.2262399995233864E-2</c:v>
                </c:pt>
                <c:pt idx="67">
                  <c:v>6.4684799996030051E-2</c:v>
                </c:pt>
                <c:pt idx="68">
                  <c:v>7.1755199998733588E-2</c:v>
                </c:pt>
                <c:pt idx="69">
                  <c:v>5.7424799997534137E-2</c:v>
                </c:pt>
                <c:pt idx="70">
                  <c:v>7.519999999931315E-2</c:v>
                </c:pt>
                <c:pt idx="71">
                  <c:v>7.421279999834951E-2</c:v>
                </c:pt>
                <c:pt idx="72">
                  <c:v>8.3375199996226002E-2</c:v>
                </c:pt>
                <c:pt idx="73">
                  <c:v>9.2855200004123617E-2</c:v>
                </c:pt>
                <c:pt idx="74">
                  <c:v>9.5524799995473586E-2</c:v>
                </c:pt>
                <c:pt idx="75">
                  <c:v>9.2559999997320119E-2</c:v>
                </c:pt>
                <c:pt idx="76">
                  <c:v>9.7560000001976732E-2</c:v>
                </c:pt>
                <c:pt idx="77">
                  <c:v>0.10798240000440273</c:v>
                </c:pt>
                <c:pt idx="78">
                  <c:v>0.10279279999667779</c:v>
                </c:pt>
                <c:pt idx="79">
                  <c:v>0.11049759999878006</c:v>
                </c:pt>
                <c:pt idx="80">
                  <c:v>0.11047519999556243</c:v>
                </c:pt>
                <c:pt idx="81">
                  <c:v>0.10855440000159433</c:v>
                </c:pt>
                <c:pt idx="82">
                  <c:v>0.11665999999968335</c:v>
                </c:pt>
                <c:pt idx="83">
                  <c:v>0.1351176000025589</c:v>
                </c:pt>
                <c:pt idx="85">
                  <c:v>0.15363519999664277</c:v>
                </c:pt>
                <c:pt idx="86">
                  <c:v>0.17672719999973197</c:v>
                </c:pt>
                <c:pt idx="87">
                  <c:v>0.18199520000052871</c:v>
                </c:pt>
                <c:pt idx="88">
                  <c:v>0.17241759999888018</c:v>
                </c:pt>
                <c:pt idx="89">
                  <c:v>0.18705999999656342</c:v>
                </c:pt>
                <c:pt idx="90">
                  <c:v>0.19180000000051223</c:v>
                </c:pt>
                <c:pt idx="95">
                  <c:v>0.30552959999477025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A48-8C9B-025E193417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84">
                  <c:v>0.11265039999852888</c:v>
                </c:pt>
                <c:pt idx="96">
                  <c:v>0.33183200000348734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A48-8C9B-025E193417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91">
                  <c:v>0.19803999999567168</c:v>
                </c:pt>
                <c:pt idx="92">
                  <c:v>0.20458679999865126</c:v>
                </c:pt>
                <c:pt idx="93">
                  <c:v>0.28497679999418324</c:v>
                </c:pt>
                <c:pt idx="94">
                  <c:v>0.28671200000098906</c:v>
                </c:pt>
                <c:pt idx="97">
                  <c:v>0.33625720000418369</c:v>
                </c:pt>
                <c:pt idx="98">
                  <c:v>0.37789839999459218</c:v>
                </c:pt>
                <c:pt idx="99">
                  <c:v>0.39783599999645958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A48-8C9B-025E193417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A48-8C9B-025E193417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A48-8C9B-025E193417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48">
                    <c:v>0</c:v>
                  </c:pt>
                  <c:pt idx="64">
                    <c:v>8.0000000000000002E-3</c:v>
                  </c:pt>
                  <c:pt idx="66">
                    <c:v>5.0000000000000001E-3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4.0000000000000001E-3</c:v>
                  </c:pt>
                  <c:pt idx="70">
                    <c:v>6.0000000000000001E-3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A48-8C9B-025E193417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55">
                  <c:v>-0.2107872849650709</c:v>
                </c:pt>
                <c:pt idx="56">
                  <c:v>-0.1920491893921431</c:v>
                </c:pt>
                <c:pt idx="57">
                  <c:v>-0.17187888269262208</c:v>
                </c:pt>
                <c:pt idx="58">
                  <c:v>-0.17187888269262208</c:v>
                </c:pt>
                <c:pt idx="59">
                  <c:v>-0.17187888269262208</c:v>
                </c:pt>
                <c:pt idx="60">
                  <c:v>-0.17175953176540598</c:v>
                </c:pt>
                <c:pt idx="61">
                  <c:v>-0.17032732063881278</c:v>
                </c:pt>
                <c:pt idx="62">
                  <c:v>-0.16746289838562636</c:v>
                </c:pt>
                <c:pt idx="63">
                  <c:v>-0.16734354745841026</c:v>
                </c:pt>
                <c:pt idx="64">
                  <c:v>-0.15027636486650786</c:v>
                </c:pt>
                <c:pt idx="65">
                  <c:v>-0.1197225274991861</c:v>
                </c:pt>
                <c:pt idx="66">
                  <c:v>-0.11960317657197</c:v>
                </c:pt>
                <c:pt idx="67">
                  <c:v>-0.10241664305285153</c:v>
                </c:pt>
                <c:pt idx="68">
                  <c:v>-9.9552220799665109E-2</c:v>
                </c:pt>
                <c:pt idx="69">
                  <c:v>-9.9432869872449009E-2</c:v>
                </c:pt>
                <c:pt idx="70">
                  <c:v>-9.5016885565453291E-2</c:v>
                </c:pt>
                <c:pt idx="71">
                  <c:v>-8.093347615395341E-2</c:v>
                </c:pt>
                <c:pt idx="72">
                  <c:v>-6.0763169454432386E-2</c:v>
                </c:pt>
                <c:pt idx="73">
                  <c:v>-5.4795623093627344E-2</c:v>
                </c:pt>
                <c:pt idx="74">
                  <c:v>-5.4676272166411244E-2</c:v>
                </c:pt>
                <c:pt idx="75">
                  <c:v>-5.3244061039818047E-2</c:v>
                </c:pt>
                <c:pt idx="76">
                  <c:v>-5.3244061039818047E-2</c:v>
                </c:pt>
                <c:pt idx="77">
                  <c:v>-3.6057527520699573E-2</c:v>
                </c:pt>
                <c:pt idx="78">
                  <c:v>-3.020933208711063E-2</c:v>
                </c:pt>
                <c:pt idx="79">
                  <c:v>-2.8657770033301333E-2</c:v>
                </c:pt>
                <c:pt idx="80">
                  <c:v>-1.6006571748394649E-2</c:v>
                </c:pt>
                <c:pt idx="81">
                  <c:v>-1.2784096713559956E-2</c:v>
                </c:pt>
                <c:pt idx="82">
                  <c:v>-8.4874633337803096E-3</c:v>
                </c:pt>
                <c:pt idx="83">
                  <c:v>1.0131281311931362E-2</c:v>
                </c:pt>
                <c:pt idx="84">
                  <c:v>3.3166010264638834E-2</c:v>
                </c:pt>
                <c:pt idx="85">
                  <c:v>8.5441716385290911E-2</c:v>
                </c:pt>
                <c:pt idx="86">
                  <c:v>0.10274760083162549</c:v>
                </c:pt>
                <c:pt idx="87">
                  <c:v>0.1272145409109261</c:v>
                </c:pt>
                <c:pt idx="88">
                  <c:v>0.14440107443004463</c:v>
                </c:pt>
                <c:pt idx="89">
                  <c:v>0.1705389274903707</c:v>
                </c:pt>
                <c:pt idx="90">
                  <c:v>0.17352270067077313</c:v>
                </c:pt>
                <c:pt idx="91">
                  <c:v>0.17650647385117568</c:v>
                </c:pt>
                <c:pt idx="92">
                  <c:v>0.19238014717091712</c:v>
                </c:pt>
                <c:pt idx="93">
                  <c:v>0.28786088894379758</c:v>
                </c:pt>
                <c:pt idx="94">
                  <c:v>0.28929310007039077</c:v>
                </c:pt>
                <c:pt idx="95">
                  <c:v>0.30492807153570001</c:v>
                </c:pt>
                <c:pt idx="96">
                  <c:v>0.32808215141562347</c:v>
                </c:pt>
                <c:pt idx="97">
                  <c:v>0.33249813572261921</c:v>
                </c:pt>
                <c:pt idx="98">
                  <c:v>0.37689668064700865</c:v>
                </c:pt>
                <c:pt idx="99">
                  <c:v>0.40148297165352542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A48-8C9B-025E193417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-8370</c:v>
                </c:pt>
                <c:pt idx="1">
                  <c:v>-8308</c:v>
                </c:pt>
                <c:pt idx="2">
                  <c:v>-6394</c:v>
                </c:pt>
                <c:pt idx="3">
                  <c:v>-6276</c:v>
                </c:pt>
                <c:pt idx="4">
                  <c:v>-6045</c:v>
                </c:pt>
                <c:pt idx="5">
                  <c:v>-6032</c:v>
                </c:pt>
                <c:pt idx="6">
                  <c:v>-5876</c:v>
                </c:pt>
                <c:pt idx="7">
                  <c:v>-5670</c:v>
                </c:pt>
                <c:pt idx="8">
                  <c:v>-5639</c:v>
                </c:pt>
                <c:pt idx="9">
                  <c:v>-5621</c:v>
                </c:pt>
                <c:pt idx="10">
                  <c:v>-5596</c:v>
                </c:pt>
                <c:pt idx="11">
                  <c:v>-5027</c:v>
                </c:pt>
                <c:pt idx="12">
                  <c:v>-4896</c:v>
                </c:pt>
                <c:pt idx="13">
                  <c:v>-4884</c:v>
                </c:pt>
                <c:pt idx="14">
                  <c:v>-4883</c:v>
                </c:pt>
                <c:pt idx="15">
                  <c:v>-2623</c:v>
                </c:pt>
                <c:pt idx="16">
                  <c:v>-2005</c:v>
                </c:pt>
                <c:pt idx="17">
                  <c:v>-1811</c:v>
                </c:pt>
                <c:pt idx="18">
                  <c:v>-1680</c:v>
                </c:pt>
                <c:pt idx="19">
                  <c:v>-1667</c:v>
                </c:pt>
                <c:pt idx="20">
                  <c:v>-1655</c:v>
                </c:pt>
                <c:pt idx="21">
                  <c:v>-1499</c:v>
                </c:pt>
                <c:pt idx="22">
                  <c:v>-1499</c:v>
                </c:pt>
                <c:pt idx="23">
                  <c:v>-1343</c:v>
                </c:pt>
                <c:pt idx="24">
                  <c:v>-1317</c:v>
                </c:pt>
                <c:pt idx="25">
                  <c:v>-1293</c:v>
                </c:pt>
                <c:pt idx="26">
                  <c:v>-1293</c:v>
                </c:pt>
                <c:pt idx="27">
                  <c:v>-956</c:v>
                </c:pt>
                <c:pt idx="28">
                  <c:v>-930</c:v>
                </c:pt>
                <c:pt idx="29">
                  <c:v>-917</c:v>
                </c:pt>
                <c:pt idx="30">
                  <c:v>-917</c:v>
                </c:pt>
                <c:pt idx="31">
                  <c:v>-762</c:v>
                </c:pt>
                <c:pt idx="32">
                  <c:v>-700</c:v>
                </c:pt>
                <c:pt idx="33">
                  <c:v>-674</c:v>
                </c:pt>
                <c:pt idx="34">
                  <c:v>-544</c:v>
                </c:pt>
                <c:pt idx="35">
                  <c:v>-531</c:v>
                </c:pt>
                <c:pt idx="36">
                  <c:v>-507</c:v>
                </c:pt>
                <c:pt idx="37">
                  <c:v>-338</c:v>
                </c:pt>
                <c:pt idx="38">
                  <c:v>-336</c:v>
                </c:pt>
                <c:pt idx="39">
                  <c:v>-336</c:v>
                </c:pt>
                <c:pt idx="40">
                  <c:v>-262</c:v>
                </c:pt>
                <c:pt idx="41">
                  <c:v>-181</c:v>
                </c:pt>
                <c:pt idx="42">
                  <c:v>-156</c:v>
                </c:pt>
                <c:pt idx="43">
                  <c:v>-144</c:v>
                </c:pt>
                <c:pt idx="44">
                  <c:v>-131</c:v>
                </c:pt>
                <c:pt idx="45">
                  <c:v>0</c:v>
                </c:pt>
                <c:pt idx="46">
                  <c:v>0</c:v>
                </c:pt>
                <c:pt idx="47">
                  <c:v>26</c:v>
                </c:pt>
                <c:pt idx="48">
                  <c:v>62</c:v>
                </c:pt>
                <c:pt idx="49">
                  <c:v>268</c:v>
                </c:pt>
                <c:pt idx="50">
                  <c:v>475</c:v>
                </c:pt>
                <c:pt idx="51">
                  <c:v>630</c:v>
                </c:pt>
                <c:pt idx="52">
                  <c:v>749</c:v>
                </c:pt>
                <c:pt idx="53">
                  <c:v>762</c:v>
                </c:pt>
                <c:pt idx="54">
                  <c:v>799</c:v>
                </c:pt>
                <c:pt idx="55">
                  <c:v>1030</c:v>
                </c:pt>
                <c:pt idx="56">
                  <c:v>1187</c:v>
                </c:pt>
                <c:pt idx="57">
                  <c:v>1356</c:v>
                </c:pt>
                <c:pt idx="58">
                  <c:v>1356</c:v>
                </c:pt>
                <c:pt idx="59">
                  <c:v>1356</c:v>
                </c:pt>
                <c:pt idx="60">
                  <c:v>1357</c:v>
                </c:pt>
                <c:pt idx="61">
                  <c:v>1369</c:v>
                </c:pt>
                <c:pt idx="62">
                  <c:v>1393</c:v>
                </c:pt>
                <c:pt idx="63">
                  <c:v>1394</c:v>
                </c:pt>
                <c:pt idx="64">
                  <c:v>1537</c:v>
                </c:pt>
                <c:pt idx="65">
                  <c:v>1793</c:v>
                </c:pt>
                <c:pt idx="66">
                  <c:v>1794</c:v>
                </c:pt>
                <c:pt idx="67">
                  <c:v>1938</c:v>
                </c:pt>
                <c:pt idx="68">
                  <c:v>1962</c:v>
                </c:pt>
                <c:pt idx="69">
                  <c:v>1963</c:v>
                </c:pt>
                <c:pt idx="70">
                  <c:v>2000</c:v>
                </c:pt>
                <c:pt idx="71">
                  <c:v>2118</c:v>
                </c:pt>
                <c:pt idx="72">
                  <c:v>2287</c:v>
                </c:pt>
                <c:pt idx="73">
                  <c:v>2337</c:v>
                </c:pt>
                <c:pt idx="74">
                  <c:v>2338</c:v>
                </c:pt>
                <c:pt idx="75">
                  <c:v>2350</c:v>
                </c:pt>
                <c:pt idx="76">
                  <c:v>2350</c:v>
                </c:pt>
                <c:pt idx="77">
                  <c:v>2494</c:v>
                </c:pt>
                <c:pt idx="78">
                  <c:v>2543</c:v>
                </c:pt>
                <c:pt idx="79">
                  <c:v>2556</c:v>
                </c:pt>
                <c:pt idx="80">
                  <c:v>2662</c:v>
                </c:pt>
                <c:pt idx="81">
                  <c:v>2689</c:v>
                </c:pt>
                <c:pt idx="82">
                  <c:v>2725</c:v>
                </c:pt>
                <c:pt idx="83">
                  <c:v>2881</c:v>
                </c:pt>
                <c:pt idx="84">
                  <c:v>3074</c:v>
                </c:pt>
                <c:pt idx="85">
                  <c:v>3512</c:v>
                </c:pt>
                <c:pt idx="86">
                  <c:v>3657</c:v>
                </c:pt>
                <c:pt idx="87">
                  <c:v>3862</c:v>
                </c:pt>
                <c:pt idx="88">
                  <c:v>4006</c:v>
                </c:pt>
                <c:pt idx="89">
                  <c:v>4225</c:v>
                </c:pt>
                <c:pt idx="90">
                  <c:v>4250</c:v>
                </c:pt>
                <c:pt idx="91">
                  <c:v>4275</c:v>
                </c:pt>
                <c:pt idx="92">
                  <c:v>4408</c:v>
                </c:pt>
                <c:pt idx="93">
                  <c:v>5208</c:v>
                </c:pt>
                <c:pt idx="94">
                  <c:v>5220</c:v>
                </c:pt>
                <c:pt idx="95">
                  <c:v>5351</c:v>
                </c:pt>
                <c:pt idx="96">
                  <c:v>5545</c:v>
                </c:pt>
                <c:pt idx="97">
                  <c:v>5582</c:v>
                </c:pt>
                <c:pt idx="98">
                  <c:v>5954</c:v>
                </c:pt>
                <c:pt idx="99">
                  <c:v>6160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8">
                  <c:v>-0.44387439999991329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A48-8C9B-025E1934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61952"/>
        <c:axId val="1"/>
      </c:scatterChart>
      <c:valAx>
        <c:axId val="85246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496152724499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6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75231621688314"/>
          <c:y val="0.9204921861831491"/>
          <c:w val="0.8222236579401933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285749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9A39B5-A7F2-3577-AFA7-166707ED9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26</xdr:col>
      <xdr:colOff>609600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4AFF560-5C89-BB5F-8F9C-FF8A11C2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561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6.28515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103</v>
      </c>
    </row>
    <row r="2" spans="1:6" s="39" customFormat="1" ht="12.95" customHeight="1">
      <c r="A2" s="39" t="s">
        <v>25</v>
      </c>
      <c r="B2" s="40" t="s">
        <v>85</v>
      </c>
      <c r="D2" s="41" t="s">
        <v>89</v>
      </c>
    </row>
    <row r="3" spans="1:6" s="39" customFormat="1" ht="12.95" customHeight="1" thickBot="1"/>
    <row r="4" spans="1:6" s="39" customFormat="1" ht="12.95" customHeight="1" thickTop="1" thickBot="1">
      <c r="A4" s="42" t="s">
        <v>1</v>
      </c>
      <c r="C4" s="43">
        <v>45414.62</v>
      </c>
      <c r="D4" s="44">
        <v>1.9173304</v>
      </c>
    </row>
    <row r="5" spans="1:6" s="39" customFormat="1" ht="12.95" customHeight="1" thickTop="1">
      <c r="A5" s="45" t="s">
        <v>90</v>
      </c>
      <c r="C5" s="46">
        <v>-9.5</v>
      </c>
      <c r="D5" s="39" t="s">
        <v>91</v>
      </c>
    </row>
    <row r="6" spans="1:6" s="39" customFormat="1" ht="12.95" customHeight="1">
      <c r="A6" s="42" t="s">
        <v>2</v>
      </c>
    </row>
    <row r="7" spans="1:6" s="39" customFormat="1" ht="12.95" customHeight="1">
      <c r="A7" s="39" t="s">
        <v>3</v>
      </c>
      <c r="C7" s="39">
        <f>+C4</f>
        <v>45414.62</v>
      </c>
    </row>
    <row r="8" spans="1:6" s="39" customFormat="1" ht="12.95" customHeight="1">
      <c r="A8" s="39" t="s">
        <v>4</v>
      </c>
      <c r="C8" s="39">
        <f>+D4</f>
        <v>1.9173304</v>
      </c>
    </row>
    <row r="9" spans="1:6" s="39" customFormat="1" ht="12.95" customHeight="1">
      <c r="A9" s="47" t="s">
        <v>96</v>
      </c>
      <c r="B9" s="48">
        <v>114</v>
      </c>
      <c r="C9" s="49" t="str">
        <f>"F"&amp;B9</f>
        <v>F114</v>
      </c>
      <c r="D9" s="50" t="str">
        <f>"G"&amp;B9</f>
        <v>G114</v>
      </c>
    </row>
    <row r="10" spans="1:6" s="39" customFormat="1" ht="12.95" customHeight="1" thickBot="1">
      <c r="C10" s="51" t="s">
        <v>21</v>
      </c>
      <c r="D10" s="51" t="s">
        <v>22</v>
      </c>
    </row>
    <row r="11" spans="1:6" s="39" customFormat="1" ht="12.95" customHeight="1">
      <c r="A11" s="39" t="s">
        <v>17</v>
      </c>
      <c r="C11" s="50">
        <f ca="1">INTERCEPT(INDIRECT($D$9):G989,INDIRECT($C$9):F989)</f>
        <v>-0.33371873999765456</v>
      </c>
      <c r="D11" s="52"/>
    </row>
    <row r="12" spans="1:6" s="39" customFormat="1" ht="12.95" customHeight="1">
      <c r="A12" s="39" t="s">
        <v>18</v>
      </c>
      <c r="C12" s="50">
        <f ca="1">SLOPE(INDIRECT($D$9):G989,INDIRECT($C$9):F989)</f>
        <v>1.1935092721610064E-4</v>
      </c>
      <c r="D12" s="52"/>
    </row>
    <row r="13" spans="1:6" s="39" customFormat="1" ht="12.95" customHeight="1">
      <c r="A13" s="39" t="s">
        <v>20</v>
      </c>
      <c r="C13" s="52" t="s">
        <v>15</v>
      </c>
    </row>
    <row r="14" spans="1:6" s="39" customFormat="1" ht="12.95" customHeight="1"/>
    <row r="15" spans="1:6" s="39" customFormat="1" ht="12.95" customHeight="1">
      <c r="A15" s="53" t="s">
        <v>19</v>
      </c>
      <c r="C15" s="54">
        <f ca="1">(C7+C11)+(C8+C12)*INT(MAX(F21:F3530))</f>
        <v>57225.776746971656</v>
      </c>
      <c r="E15" s="55" t="s">
        <v>98</v>
      </c>
      <c r="F15" s="46">
        <v>1</v>
      </c>
    </row>
    <row r="16" spans="1:6" s="39" customFormat="1" ht="12.95" customHeight="1">
      <c r="A16" s="42" t="s">
        <v>5</v>
      </c>
      <c r="C16" s="56">
        <f ca="1">+C8+C12</f>
        <v>1.9174497509272161</v>
      </c>
      <c r="E16" s="55" t="s">
        <v>92</v>
      </c>
      <c r="F16" s="57">
        <f ca="1">NOW()+15018.5+$C$5/24</f>
        <v>60368.707569560182</v>
      </c>
    </row>
    <row r="17" spans="1:21" s="39" customFormat="1" ht="12.95" customHeight="1" thickBot="1">
      <c r="A17" s="55" t="s">
        <v>88</v>
      </c>
      <c r="C17" s="39">
        <f>COUNT(C21:C2188)</f>
        <v>100</v>
      </c>
      <c r="E17" s="55" t="s">
        <v>99</v>
      </c>
      <c r="F17" s="57">
        <f ca="1">ROUND(2*(F16-$C$7)/$C$8,0)/2+F15</f>
        <v>7800.5</v>
      </c>
    </row>
    <row r="18" spans="1:21" s="39" customFormat="1" ht="12.95" customHeight="1" thickTop="1" thickBot="1">
      <c r="A18" s="42" t="s">
        <v>6</v>
      </c>
      <c r="C18" s="43">
        <f ca="1">+C15</f>
        <v>57225.776746971656</v>
      </c>
      <c r="D18" s="44">
        <f ca="1">+C16</f>
        <v>1.9174497509272161</v>
      </c>
      <c r="E18" s="55" t="s">
        <v>93</v>
      </c>
      <c r="F18" s="50">
        <f ca="1">ROUND(2*(F16-$C$15)/$C$16,0)/2+F15</f>
        <v>1640</v>
      </c>
    </row>
    <row r="19" spans="1:21" s="39" customFormat="1" ht="12.95" customHeight="1" thickTop="1">
      <c r="E19" s="55" t="s">
        <v>94</v>
      </c>
      <c r="F19" s="58">
        <f ca="1">+$C$15+$C$16*F18-15018.5-$C$5/24</f>
        <v>45352.290171825625</v>
      </c>
    </row>
    <row r="20" spans="1:21" s="39" customFormat="1" ht="12.95" customHeight="1" thickBot="1">
      <c r="A20" s="51" t="s">
        <v>7</v>
      </c>
      <c r="B20" s="51" t="s">
        <v>8</v>
      </c>
      <c r="C20" s="51" t="s">
        <v>9</v>
      </c>
      <c r="D20" s="51" t="s">
        <v>14</v>
      </c>
      <c r="E20" s="51" t="s">
        <v>10</v>
      </c>
      <c r="F20" s="51" t="s">
        <v>11</v>
      </c>
      <c r="G20" s="51" t="s">
        <v>12</v>
      </c>
      <c r="H20" s="59" t="s">
        <v>112</v>
      </c>
      <c r="I20" s="59" t="s">
        <v>115</v>
      </c>
      <c r="J20" s="59" t="s">
        <v>109</v>
      </c>
      <c r="K20" s="59" t="s">
        <v>107</v>
      </c>
      <c r="L20" s="59" t="s">
        <v>26</v>
      </c>
      <c r="M20" s="59" t="s">
        <v>27</v>
      </c>
      <c r="N20" s="59" t="s">
        <v>28</v>
      </c>
      <c r="O20" s="59" t="s">
        <v>24</v>
      </c>
      <c r="P20" s="60" t="s">
        <v>23</v>
      </c>
      <c r="Q20" s="51" t="s">
        <v>16</v>
      </c>
      <c r="U20" s="61" t="s">
        <v>466</v>
      </c>
    </row>
    <row r="21" spans="1:21" s="39" customFormat="1" ht="12.95" customHeight="1">
      <c r="A21" s="62" t="s">
        <v>121</v>
      </c>
      <c r="B21" s="63" t="s">
        <v>87</v>
      </c>
      <c r="C21" s="64">
        <v>29366.51</v>
      </c>
      <c r="D21" s="65"/>
      <c r="E21" s="39">
        <f t="shared" ref="E21:E52" si="0">+(C21-C$7)/C$8</f>
        <v>-8370.0284520602218</v>
      </c>
      <c r="F21" s="39">
        <f t="shared" ref="F21:F52" si="1">ROUND(2*E21,0)/2</f>
        <v>-8370</v>
      </c>
      <c r="G21" s="39">
        <f t="shared" ref="G21:G28" si="2">+C21-(C$7+F21*C$8)</f>
        <v>-5.4552000005060108E-2</v>
      </c>
      <c r="H21" s="39">
        <f t="shared" ref="H21:H28" si="3">+G21</f>
        <v>-5.4552000005060108E-2</v>
      </c>
      <c r="Q21" s="66">
        <f t="shared" ref="Q21:Q52" si="4">+C21-15018.5</f>
        <v>14348.009999999998</v>
      </c>
    </row>
    <row r="22" spans="1:21" s="39" customFormat="1" ht="12.95" customHeight="1">
      <c r="A22" s="62" t="s">
        <v>121</v>
      </c>
      <c r="B22" s="63" t="s">
        <v>87</v>
      </c>
      <c r="C22" s="64">
        <v>29485.33</v>
      </c>
      <c r="D22" s="65"/>
      <c r="E22" s="39">
        <f t="shared" si="0"/>
        <v>-8308.0568690717064</v>
      </c>
      <c r="F22" s="39">
        <f t="shared" si="1"/>
        <v>-8308</v>
      </c>
      <c r="G22" s="39">
        <f t="shared" si="2"/>
        <v>-0.10903680000046734</v>
      </c>
      <c r="H22" s="39">
        <f t="shared" si="3"/>
        <v>-0.10903680000046734</v>
      </c>
      <c r="Q22" s="66">
        <f t="shared" si="4"/>
        <v>14466.830000000002</v>
      </c>
    </row>
    <row r="23" spans="1:21" s="39" customFormat="1" ht="12.95" customHeight="1">
      <c r="A23" s="62" t="s">
        <v>128</v>
      </c>
      <c r="B23" s="63" t="s">
        <v>87</v>
      </c>
      <c r="C23" s="64">
        <v>33155.160000000003</v>
      </c>
      <c r="D23" s="65"/>
      <c r="E23" s="39">
        <f t="shared" si="0"/>
        <v>-6394.0257766736495</v>
      </c>
      <c r="F23" s="39">
        <f t="shared" si="1"/>
        <v>-6394</v>
      </c>
      <c r="G23" s="39">
        <f t="shared" si="2"/>
        <v>-4.9422399999457411E-2</v>
      </c>
      <c r="H23" s="39">
        <f t="shared" si="3"/>
        <v>-4.9422399999457411E-2</v>
      </c>
      <c r="Q23" s="66">
        <f t="shared" si="4"/>
        <v>18136.660000000003</v>
      </c>
    </row>
    <row r="24" spans="1:21" s="39" customFormat="1" ht="12.95" customHeight="1">
      <c r="A24" s="62" t="s">
        <v>131</v>
      </c>
      <c r="B24" s="63" t="s">
        <v>87</v>
      </c>
      <c r="C24" s="64">
        <v>33381.4</v>
      </c>
      <c r="D24" s="65"/>
      <c r="E24" s="39">
        <f t="shared" si="0"/>
        <v>-6276.0283777902869</v>
      </c>
      <c r="F24" s="39">
        <f t="shared" si="1"/>
        <v>-6276</v>
      </c>
      <c r="G24" s="39">
        <f t="shared" si="2"/>
        <v>-5.4409600001235958E-2</v>
      </c>
      <c r="H24" s="39">
        <f t="shared" si="3"/>
        <v>-5.4409600001235958E-2</v>
      </c>
      <c r="Q24" s="66">
        <f t="shared" si="4"/>
        <v>18362.900000000001</v>
      </c>
    </row>
    <row r="25" spans="1:21" s="39" customFormat="1" ht="12.95" customHeight="1">
      <c r="A25" s="62" t="s">
        <v>136</v>
      </c>
      <c r="B25" s="63" t="s">
        <v>87</v>
      </c>
      <c r="C25" s="64">
        <v>33824.379999999997</v>
      </c>
      <c r="D25" s="65"/>
      <c r="E25" s="39">
        <f t="shared" si="0"/>
        <v>-6044.9883859349466</v>
      </c>
      <c r="F25" s="39">
        <f t="shared" si="1"/>
        <v>-6045</v>
      </c>
      <c r="G25" s="39">
        <f t="shared" si="2"/>
        <v>2.2267999993346166E-2</v>
      </c>
      <c r="H25" s="39">
        <f t="shared" si="3"/>
        <v>2.2267999993346166E-2</v>
      </c>
      <c r="Q25" s="66">
        <f t="shared" si="4"/>
        <v>18805.879999999997</v>
      </c>
    </row>
    <row r="26" spans="1:21" s="39" customFormat="1" ht="12.95" customHeight="1">
      <c r="A26" s="62" t="s">
        <v>128</v>
      </c>
      <c r="B26" s="63" t="s">
        <v>87</v>
      </c>
      <c r="C26" s="64">
        <v>33849.199999999997</v>
      </c>
      <c r="D26" s="65"/>
      <c r="E26" s="39">
        <f t="shared" si="0"/>
        <v>-6032.0433035433043</v>
      </c>
      <c r="F26" s="39">
        <f t="shared" si="1"/>
        <v>-6032</v>
      </c>
      <c r="G26" s="39">
        <f t="shared" si="2"/>
        <v>-8.3027200002106838E-2</v>
      </c>
      <c r="H26" s="39">
        <f t="shared" si="3"/>
        <v>-8.3027200002106838E-2</v>
      </c>
      <c r="Q26" s="66">
        <f t="shared" si="4"/>
        <v>18830.699999999997</v>
      </c>
    </row>
    <row r="27" spans="1:21" s="39" customFormat="1" ht="12.95" customHeight="1">
      <c r="A27" s="62" t="s">
        <v>128</v>
      </c>
      <c r="B27" s="63" t="s">
        <v>87</v>
      </c>
      <c r="C27" s="64">
        <v>34148.31</v>
      </c>
      <c r="D27" s="65"/>
      <c r="E27" s="39">
        <f t="shared" si="0"/>
        <v>-5876.0399355270247</v>
      </c>
      <c r="F27" s="39">
        <f t="shared" si="1"/>
        <v>-5876</v>
      </c>
      <c r="G27" s="39">
        <f t="shared" si="2"/>
        <v>-7.6569600001676008E-2</v>
      </c>
      <c r="H27" s="39">
        <f t="shared" si="3"/>
        <v>-7.6569600001676008E-2</v>
      </c>
      <c r="Q27" s="66">
        <f t="shared" si="4"/>
        <v>19129.809999999998</v>
      </c>
    </row>
    <row r="28" spans="1:21" s="39" customFormat="1" ht="12.95" customHeight="1">
      <c r="A28" s="62" t="s">
        <v>136</v>
      </c>
      <c r="B28" s="63" t="s">
        <v>87</v>
      </c>
      <c r="C28" s="64">
        <v>34543.360000000001</v>
      </c>
      <c r="D28" s="65"/>
      <c r="E28" s="39">
        <f t="shared" si="0"/>
        <v>-5669.9982433909163</v>
      </c>
      <c r="F28" s="39">
        <f t="shared" si="1"/>
        <v>-5670</v>
      </c>
      <c r="G28" s="39">
        <f t="shared" si="2"/>
        <v>3.3679999978630804E-3</v>
      </c>
      <c r="H28" s="39">
        <f t="shared" si="3"/>
        <v>3.3679999978630804E-3</v>
      </c>
      <c r="Q28" s="66">
        <f t="shared" si="4"/>
        <v>19524.86</v>
      </c>
    </row>
    <row r="29" spans="1:21" s="39" customFormat="1" ht="12.95" customHeight="1">
      <c r="A29" s="62" t="s">
        <v>136</v>
      </c>
      <c r="B29" s="63" t="s">
        <v>87</v>
      </c>
      <c r="C29" s="64">
        <v>34602.35</v>
      </c>
      <c r="D29" s="65"/>
      <c r="E29" s="39">
        <f t="shared" si="0"/>
        <v>-5639.231506473795</v>
      </c>
      <c r="F29" s="39">
        <f t="shared" si="1"/>
        <v>-5639</v>
      </c>
      <c r="Q29" s="66">
        <f t="shared" si="4"/>
        <v>19583.849999999999</v>
      </c>
      <c r="U29" s="39">
        <f>+C29-(C$7+F29*C$8)</f>
        <v>-0.44387439999991329</v>
      </c>
    </row>
    <row r="30" spans="1:21" s="39" customFormat="1" ht="12.95" customHeight="1">
      <c r="A30" s="62" t="s">
        <v>136</v>
      </c>
      <c r="B30" s="63" t="s">
        <v>87</v>
      </c>
      <c r="C30" s="64">
        <v>34637.279999999999</v>
      </c>
      <c r="D30" s="65"/>
      <c r="E30" s="39">
        <f t="shared" si="0"/>
        <v>-5621.0134674754045</v>
      </c>
      <c r="F30" s="39">
        <f t="shared" si="1"/>
        <v>-5621</v>
      </c>
      <c r="G30" s="39">
        <f t="shared" ref="G30:G61" si="5">+C30-(C$7+F30*C$8)</f>
        <v>-2.5821600007475354E-2</v>
      </c>
      <c r="H30" s="39">
        <f t="shared" ref="H30:H35" si="6">+G30</f>
        <v>-2.5821600007475354E-2</v>
      </c>
      <c r="Q30" s="66">
        <f t="shared" si="4"/>
        <v>19618.78</v>
      </c>
    </row>
    <row r="31" spans="1:21" s="39" customFormat="1" ht="12.95" customHeight="1">
      <c r="A31" s="62" t="s">
        <v>136</v>
      </c>
      <c r="B31" s="63" t="s">
        <v>87</v>
      </c>
      <c r="C31" s="64">
        <v>34685.199999999997</v>
      </c>
      <c r="D31" s="65"/>
      <c r="E31" s="39">
        <f t="shared" si="0"/>
        <v>-5596.0203833413407</v>
      </c>
      <c r="F31" s="39">
        <f t="shared" si="1"/>
        <v>-5596</v>
      </c>
      <c r="G31" s="39">
        <f t="shared" si="5"/>
        <v>-3.9081600007193629E-2</v>
      </c>
      <c r="H31" s="39">
        <f t="shared" si="6"/>
        <v>-3.9081600007193629E-2</v>
      </c>
      <c r="Q31" s="66">
        <f t="shared" si="4"/>
        <v>19666.699999999997</v>
      </c>
    </row>
    <row r="32" spans="1:21" s="39" customFormat="1" ht="12.95" customHeight="1">
      <c r="A32" s="62" t="s">
        <v>136</v>
      </c>
      <c r="B32" s="63" t="s">
        <v>87</v>
      </c>
      <c r="C32" s="64">
        <v>35776.199999999997</v>
      </c>
      <c r="D32" s="65"/>
      <c r="E32" s="39">
        <f t="shared" si="0"/>
        <v>-5027.0000413074376</v>
      </c>
      <c r="F32" s="39">
        <f t="shared" si="1"/>
        <v>-5027</v>
      </c>
      <c r="G32" s="39">
        <f t="shared" si="5"/>
        <v>-7.9200006439350545E-5</v>
      </c>
      <c r="H32" s="39">
        <f t="shared" si="6"/>
        <v>-7.9200006439350545E-5</v>
      </c>
      <c r="Q32" s="66">
        <f t="shared" si="4"/>
        <v>20757.699999999997</v>
      </c>
    </row>
    <row r="33" spans="1:32" s="39" customFormat="1" ht="12.95" customHeight="1">
      <c r="A33" s="62" t="s">
        <v>136</v>
      </c>
      <c r="B33" s="63" t="s">
        <v>87</v>
      </c>
      <c r="C33" s="64">
        <v>36027.360000000001</v>
      </c>
      <c r="D33" s="65"/>
      <c r="E33" s="39">
        <f t="shared" si="0"/>
        <v>-4896.0054041807307</v>
      </c>
      <c r="F33" s="39">
        <f t="shared" si="1"/>
        <v>-4896</v>
      </c>
      <c r="G33" s="39">
        <f t="shared" si="5"/>
        <v>-1.0361599997850135E-2</v>
      </c>
      <c r="H33" s="39">
        <f t="shared" si="6"/>
        <v>-1.0361599997850135E-2</v>
      </c>
      <c r="Q33" s="66">
        <f t="shared" si="4"/>
        <v>21008.86</v>
      </c>
    </row>
    <row r="34" spans="1:32" s="39" customFormat="1" ht="12.95" customHeight="1">
      <c r="A34" s="62" t="s">
        <v>136</v>
      </c>
      <c r="B34" s="63" t="s">
        <v>87</v>
      </c>
      <c r="C34" s="64">
        <v>36050.39</v>
      </c>
      <c r="D34" s="65"/>
      <c r="E34" s="39">
        <f t="shared" si="0"/>
        <v>-4883.9939115344978</v>
      </c>
      <c r="F34" s="39">
        <f t="shared" si="1"/>
        <v>-4884</v>
      </c>
      <c r="G34" s="39">
        <f t="shared" si="5"/>
        <v>1.1673599998175632E-2</v>
      </c>
      <c r="H34" s="39">
        <f t="shared" si="6"/>
        <v>1.1673599998175632E-2</v>
      </c>
      <c r="Q34" s="66">
        <f t="shared" si="4"/>
        <v>21031.89</v>
      </c>
    </row>
    <row r="35" spans="1:32" s="39" customFormat="1" ht="12.95" customHeight="1">
      <c r="A35" s="62" t="s">
        <v>136</v>
      </c>
      <c r="B35" s="63" t="s">
        <v>87</v>
      </c>
      <c r="C35" s="64">
        <v>36052.31</v>
      </c>
      <c r="D35" s="65"/>
      <c r="E35" s="39">
        <f t="shared" si="0"/>
        <v>-4882.992519181882</v>
      </c>
      <c r="F35" s="39">
        <f t="shared" si="1"/>
        <v>-4883</v>
      </c>
      <c r="G35" s="39">
        <f t="shared" si="5"/>
        <v>1.4343199996801559E-2</v>
      </c>
      <c r="H35" s="39">
        <f t="shared" si="6"/>
        <v>1.4343199996801559E-2</v>
      </c>
      <c r="Q35" s="66">
        <f t="shared" si="4"/>
        <v>21033.809999999998</v>
      </c>
    </row>
    <row r="36" spans="1:32" s="39" customFormat="1" ht="12.95" customHeight="1">
      <c r="A36" s="39" t="s">
        <v>30</v>
      </c>
      <c r="C36" s="65">
        <v>40385.483999999997</v>
      </c>
      <c r="D36" s="65"/>
      <c r="E36" s="39">
        <f t="shared" si="0"/>
        <v>-2622.9887138909421</v>
      </c>
      <c r="F36" s="39">
        <f t="shared" si="1"/>
        <v>-2623</v>
      </c>
      <c r="G36" s="39">
        <f t="shared" si="5"/>
        <v>2.1639199992932845E-2</v>
      </c>
      <c r="I36" s="39">
        <f t="shared" ref="I36:I66" si="7">+G36</f>
        <v>2.1639199992932845E-2</v>
      </c>
      <c r="Q36" s="66">
        <f t="shared" si="4"/>
        <v>25366.983999999997</v>
      </c>
      <c r="AB36" s="39">
        <v>6</v>
      </c>
      <c r="AD36" s="39" t="s">
        <v>29</v>
      </c>
      <c r="AF36" s="39" t="s">
        <v>31</v>
      </c>
    </row>
    <row r="37" spans="1:32" s="39" customFormat="1" ht="12.95" customHeight="1">
      <c r="A37" s="39" t="s">
        <v>33</v>
      </c>
      <c r="C37" s="65">
        <v>41570.372000000003</v>
      </c>
      <c r="D37" s="65"/>
      <c r="E37" s="39">
        <f t="shared" si="0"/>
        <v>-2005.0002858140672</v>
      </c>
      <c r="F37" s="39">
        <f t="shared" si="1"/>
        <v>-2005</v>
      </c>
      <c r="G37" s="39">
        <f t="shared" si="5"/>
        <v>-5.4799999634269625E-4</v>
      </c>
      <c r="I37" s="39">
        <f t="shared" si="7"/>
        <v>-5.4799999634269625E-4</v>
      </c>
      <c r="Q37" s="66">
        <f t="shared" si="4"/>
        <v>26551.872000000003</v>
      </c>
      <c r="AB37" s="39">
        <v>8</v>
      </c>
      <c r="AD37" s="39" t="s">
        <v>32</v>
      </c>
      <c r="AF37" s="39" t="s">
        <v>31</v>
      </c>
    </row>
    <row r="38" spans="1:32" s="39" customFormat="1" ht="12.95" customHeight="1">
      <c r="A38" s="39" t="s">
        <v>34</v>
      </c>
      <c r="C38" s="65">
        <v>41942.394</v>
      </c>
      <c r="D38" s="65"/>
      <c r="E38" s="39">
        <f t="shared" si="0"/>
        <v>-1810.9690432071604</v>
      </c>
      <c r="F38" s="39">
        <f t="shared" si="1"/>
        <v>-1811</v>
      </c>
      <c r="G38" s="39">
        <f t="shared" si="5"/>
        <v>5.9354400000302121E-2</v>
      </c>
      <c r="I38" s="39">
        <f t="shared" si="7"/>
        <v>5.9354400000302121E-2</v>
      </c>
      <c r="Q38" s="66">
        <f t="shared" si="4"/>
        <v>26923.894</v>
      </c>
      <c r="AB38" s="39">
        <v>10</v>
      </c>
      <c r="AD38" s="39" t="s">
        <v>32</v>
      </c>
      <c r="AF38" s="39" t="s">
        <v>31</v>
      </c>
    </row>
    <row r="39" spans="1:32" s="39" customFormat="1" ht="12.95" customHeight="1">
      <c r="A39" s="39" t="s">
        <v>33</v>
      </c>
      <c r="C39" s="65">
        <v>42193.495999999999</v>
      </c>
      <c r="D39" s="65"/>
      <c r="E39" s="39">
        <f t="shared" si="0"/>
        <v>-1680.0046564744414</v>
      </c>
      <c r="F39" s="39">
        <f t="shared" si="1"/>
        <v>-1680</v>
      </c>
      <c r="G39" s="39">
        <f t="shared" si="5"/>
        <v>-8.9280000029248185E-3</v>
      </c>
      <c r="I39" s="39">
        <f t="shared" si="7"/>
        <v>-8.9280000029248185E-3</v>
      </c>
      <c r="Q39" s="66">
        <f t="shared" si="4"/>
        <v>27174.995999999999</v>
      </c>
      <c r="AB39" s="39">
        <v>16</v>
      </c>
      <c r="AD39" s="39" t="s">
        <v>32</v>
      </c>
      <c r="AF39" s="39" t="s">
        <v>31</v>
      </c>
    </row>
    <row r="40" spans="1:32" s="39" customFormat="1" ht="12.95" customHeight="1">
      <c r="A40" s="39" t="s">
        <v>33</v>
      </c>
      <c r="C40" s="65">
        <v>42218.423000000003</v>
      </c>
      <c r="D40" s="65"/>
      <c r="E40" s="39">
        <f t="shared" si="0"/>
        <v>-1667.0037673214799</v>
      </c>
      <c r="F40" s="39">
        <f t="shared" si="1"/>
        <v>-1667</v>
      </c>
      <c r="G40" s="39">
        <f t="shared" si="5"/>
        <v>-7.223200002044905E-3</v>
      </c>
      <c r="I40" s="39">
        <f t="shared" si="7"/>
        <v>-7.223200002044905E-3</v>
      </c>
      <c r="Q40" s="66">
        <f t="shared" si="4"/>
        <v>27199.923000000003</v>
      </c>
      <c r="AB40" s="39">
        <v>12</v>
      </c>
      <c r="AD40" s="39" t="s">
        <v>32</v>
      </c>
      <c r="AF40" s="39" t="s">
        <v>31</v>
      </c>
    </row>
    <row r="41" spans="1:32" s="39" customFormat="1" ht="12.95" customHeight="1">
      <c r="A41" s="39" t="s">
        <v>33</v>
      </c>
      <c r="C41" s="65">
        <v>42241.43</v>
      </c>
      <c r="D41" s="65"/>
      <c r="E41" s="39">
        <f t="shared" si="0"/>
        <v>-1655.0042705211383</v>
      </c>
      <c r="F41" s="39">
        <f t="shared" si="1"/>
        <v>-1655</v>
      </c>
      <c r="G41" s="39">
        <f t="shared" si="5"/>
        <v>-8.1879999997909181E-3</v>
      </c>
      <c r="I41" s="39">
        <f t="shared" si="7"/>
        <v>-8.1879999997909181E-3</v>
      </c>
      <c r="Q41" s="66">
        <f t="shared" si="4"/>
        <v>27222.93</v>
      </c>
      <c r="AB41" s="39">
        <v>13</v>
      </c>
      <c r="AD41" s="39" t="s">
        <v>32</v>
      </c>
      <c r="AF41" s="39" t="s">
        <v>31</v>
      </c>
    </row>
    <row r="42" spans="1:32">
      <c r="A42" t="s">
        <v>35</v>
      </c>
      <c r="C42" s="5">
        <v>42540.53</v>
      </c>
      <c r="D42" s="5"/>
      <c r="E42">
        <f t="shared" si="0"/>
        <v>-1499.0061180900298</v>
      </c>
      <c r="F42">
        <f t="shared" si="1"/>
        <v>-1499</v>
      </c>
      <c r="G42">
        <f t="shared" si="5"/>
        <v>-1.1730400001397356E-2</v>
      </c>
      <c r="I42">
        <f t="shared" si="7"/>
        <v>-1.1730400001397356E-2</v>
      </c>
      <c r="Q42" s="2">
        <f t="shared" si="4"/>
        <v>27522.03</v>
      </c>
      <c r="AB42">
        <v>8</v>
      </c>
      <c r="AD42" t="s">
        <v>29</v>
      </c>
      <c r="AF42" t="s">
        <v>31</v>
      </c>
    </row>
    <row r="43" spans="1:32">
      <c r="A43" t="s">
        <v>35</v>
      </c>
      <c r="C43" s="5">
        <v>42540.54</v>
      </c>
      <c r="D43" s="5"/>
      <c r="E43">
        <f t="shared" si="0"/>
        <v>-1499.0009025048587</v>
      </c>
      <c r="F43">
        <f t="shared" si="1"/>
        <v>-1499</v>
      </c>
      <c r="G43">
        <f t="shared" si="5"/>
        <v>-1.7303999993600883E-3</v>
      </c>
      <c r="I43">
        <f t="shared" si="7"/>
        <v>-1.7303999993600883E-3</v>
      </c>
      <c r="Q43" s="2">
        <f t="shared" si="4"/>
        <v>27522.04</v>
      </c>
      <c r="AB43">
        <v>19</v>
      </c>
      <c r="AD43" t="s">
        <v>32</v>
      </c>
      <c r="AF43" t="s">
        <v>31</v>
      </c>
    </row>
    <row r="44" spans="1:32">
      <c r="A44" t="s">
        <v>36</v>
      </c>
      <c r="C44" s="5">
        <v>42839.65</v>
      </c>
      <c r="D44" s="5"/>
      <c r="E44">
        <f t="shared" si="0"/>
        <v>-1342.997534488579</v>
      </c>
      <c r="F44">
        <f t="shared" si="1"/>
        <v>-1343</v>
      </c>
      <c r="G44">
        <f t="shared" si="5"/>
        <v>4.7272000010707416E-3</v>
      </c>
      <c r="I44">
        <f t="shared" si="7"/>
        <v>4.7272000010707416E-3</v>
      </c>
      <c r="Q44" s="2">
        <f t="shared" si="4"/>
        <v>27821.15</v>
      </c>
      <c r="AB44">
        <v>6</v>
      </c>
      <c r="AD44" t="s">
        <v>29</v>
      </c>
      <c r="AF44" t="s">
        <v>31</v>
      </c>
    </row>
    <row r="45" spans="1:32">
      <c r="A45" t="s">
        <v>36</v>
      </c>
      <c r="C45" s="5">
        <v>42889.508999999998</v>
      </c>
      <c r="D45" s="5"/>
      <c r="E45">
        <f t="shared" si="0"/>
        <v>-1316.9931483900764</v>
      </c>
      <c r="F45">
        <f t="shared" si="1"/>
        <v>-1317</v>
      </c>
      <c r="G45">
        <f t="shared" si="5"/>
        <v>1.3136799992935266E-2</v>
      </c>
      <c r="I45">
        <f t="shared" si="7"/>
        <v>1.3136799992935266E-2</v>
      </c>
      <c r="Q45" s="2">
        <f t="shared" si="4"/>
        <v>27871.008999999998</v>
      </c>
      <c r="AA45" t="s">
        <v>37</v>
      </c>
      <c r="AB45">
        <v>10</v>
      </c>
      <c r="AD45" t="s">
        <v>29</v>
      </c>
      <c r="AF45" t="s">
        <v>31</v>
      </c>
    </row>
    <row r="46" spans="1:32">
      <c r="A46" t="s">
        <v>38</v>
      </c>
      <c r="C46" s="5">
        <v>42935.516000000003</v>
      </c>
      <c r="D46" s="5"/>
      <c r="E46">
        <f t="shared" si="0"/>
        <v>-1292.9978056990069</v>
      </c>
      <c r="F46">
        <f t="shared" si="1"/>
        <v>-1293</v>
      </c>
      <c r="G46">
        <f t="shared" si="5"/>
        <v>4.2071999996551313E-3</v>
      </c>
      <c r="I46">
        <f t="shared" si="7"/>
        <v>4.2071999996551313E-3</v>
      </c>
      <c r="Q46" s="2">
        <f t="shared" si="4"/>
        <v>27917.016000000003</v>
      </c>
      <c r="AA46" t="s">
        <v>37</v>
      </c>
      <c r="AB46">
        <v>13</v>
      </c>
      <c r="AD46" t="s">
        <v>32</v>
      </c>
      <c r="AF46" t="s">
        <v>31</v>
      </c>
    </row>
    <row r="47" spans="1:32">
      <c r="A47" t="s">
        <v>38</v>
      </c>
      <c r="C47" s="5">
        <v>42935.517</v>
      </c>
      <c r="D47" s="5"/>
      <c r="E47">
        <f t="shared" si="0"/>
        <v>-1292.9972841404917</v>
      </c>
      <c r="F47">
        <f t="shared" si="1"/>
        <v>-1293</v>
      </c>
      <c r="G47">
        <f t="shared" si="5"/>
        <v>5.2071999962208793E-3</v>
      </c>
      <c r="I47">
        <f t="shared" si="7"/>
        <v>5.2071999962208793E-3</v>
      </c>
      <c r="Q47" s="2">
        <f t="shared" si="4"/>
        <v>27917.017</v>
      </c>
      <c r="AA47" t="s">
        <v>37</v>
      </c>
      <c r="AB47">
        <v>10</v>
      </c>
      <c r="AD47" t="s">
        <v>29</v>
      </c>
      <c r="AF47" t="s">
        <v>31</v>
      </c>
    </row>
    <row r="48" spans="1:32">
      <c r="A48" t="s">
        <v>39</v>
      </c>
      <c r="C48" s="5">
        <v>43581.652000000002</v>
      </c>
      <c r="D48" s="5"/>
      <c r="E48">
        <f t="shared" si="0"/>
        <v>-956.00007176645238</v>
      </c>
      <c r="F48">
        <f t="shared" si="1"/>
        <v>-956</v>
      </c>
      <c r="G48">
        <f t="shared" si="5"/>
        <v>-1.3760000001639128E-4</v>
      </c>
      <c r="I48">
        <f t="shared" si="7"/>
        <v>-1.3760000001639128E-4</v>
      </c>
      <c r="Q48" s="2">
        <f t="shared" si="4"/>
        <v>28563.152000000002</v>
      </c>
      <c r="AA48" t="s">
        <v>37</v>
      </c>
      <c r="AB48">
        <v>10</v>
      </c>
      <c r="AD48" t="s">
        <v>29</v>
      </c>
      <c r="AF48" t="s">
        <v>31</v>
      </c>
    </row>
    <row r="49" spans="1:32">
      <c r="A49" t="s">
        <v>39</v>
      </c>
      <c r="C49" s="5">
        <v>43631.500999999997</v>
      </c>
      <c r="D49" s="5"/>
      <c r="E49">
        <f t="shared" si="0"/>
        <v>-930.00090125312056</v>
      </c>
      <c r="F49">
        <f t="shared" si="1"/>
        <v>-930</v>
      </c>
      <c r="G49">
        <f t="shared" si="5"/>
        <v>-1.728000002913177E-3</v>
      </c>
      <c r="I49">
        <f t="shared" si="7"/>
        <v>-1.728000002913177E-3</v>
      </c>
      <c r="Q49" s="2">
        <f t="shared" si="4"/>
        <v>28613.000999999997</v>
      </c>
      <c r="AA49" t="s">
        <v>37</v>
      </c>
      <c r="AB49">
        <v>7</v>
      </c>
      <c r="AD49" t="s">
        <v>32</v>
      </c>
      <c r="AF49" t="s">
        <v>31</v>
      </c>
    </row>
    <row r="50" spans="1:32">
      <c r="A50" t="s">
        <v>39</v>
      </c>
      <c r="C50" s="5">
        <v>43656.434000000001</v>
      </c>
      <c r="D50" s="5"/>
      <c r="E50">
        <f t="shared" si="0"/>
        <v>-916.99688274905645</v>
      </c>
      <c r="F50">
        <f t="shared" si="1"/>
        <v>-917</v>
      </c>
      <c r="G50">
        <f t="shared" si="5"/>
        <v>5.9767999991890974E-3</v>
      </c>
      <c r="I50">
        <f t="shared" si="7"/>
        <v>5.9767999991890974E-3</v>
      </c>
      <c r="Q50" s="2">
        <f t="shared" si="4"/>
        <v>28637.934000000001</v>
      </c>
      <c r="AB50">
        <v>10</v>
      </c>
      <c r="AD50" t="s">
        <v>29</v>
      </c>
      <c r="AF50" t="s">
        <v>31</v>
      </c>
    </row>
    <row r="51" spans="1:32">
      <c r="A51" t="s">
        <v>40</v>
      </c>
      <c r="C51" s="5">
        <v>43656.436000000002</v>
      </c>
      <c r="D51" s="5"/>
      <c r="E51">
        <f t="shared" si="0"/>
        <v>-916.99583963202224</v>
      </c>
      <c r="F51">
        <f t="shared" si="1"/>
        <v>-917</v>
      </c>
      <c r="G51">
        <f t="shared" si="5"/>
        <v>7.9767999995965511E-3</v>
      </c>
      <c r="I51">
        <f t="shared" si="7"/>
        <v>7.9767999995965511E-3</v>
      </c>
      <c r="Q51" s="2">
        <f t="shared" si="4"/>
        <v>28637.936000000002</v>
      </c>
      <c r="AA51" t="s">
        <v>37</v>
      </c>
      <c r="AF51" t="s">
        <v>41</v>
      </c>
    </row>
    <row r="52" spans="1:32">
      <c r="A52" t="s">
        <v>42</v>
      </c>
      <c r="C52" s="5">
        <v>43953.614999999998</v>
      </c>
      <c r="D52" s="5"/>
      <c r="E52">
        <f t="shared" si="0"/>
        <v>-761.99960111204859</v>
      </c>
      <c r="F52">
        <f t="shared" si="1"/>
        <v>-762</v>
      </c>
      <c r="G52">
        <f t="shared" si="5"/>
        <v>7.6479999552248046E-4</v>
      </c>
      <c r="I52">
        <f t="shared" si="7"/>
        <v>7.6479999552248046E-4</v>
      </c>
      <c r="Q52" s="2">
        <f t="shared" si="4"/>
        <v>28935.114999999998</v>
      </c>
      <c r="AA52" t="s">
        <v>37</v>
      </c>
      <c r="AB52">
        <v>8</v>
      </c>
      <c r="AD52" t="s">
        <v>29</v>
      </c>
      <c r="AF52" t="s">
        <v>31</v>
      </c>
    </row>
    <row r="53" spans="1:32">
      <c r="A53" t="s">
        <v>43</v>
      </c>
      <c r="C53" s="5">
        <v>44072.485000000001</v>
      </c>
      <c r="D53" s="5"/>
      <c r="E53">
        <f t="shared" ref="E53:E84" si="8">+(C53-C$7)/C$8</f>
        <v>-700.00194019768423</v>
      </c>
      <c r="F53">
        <f t="shared" ref="F53:F84" si="9">ROUND(2*E53,0)/2</f>
        <v>-700</v>
      </c>
      <c r="G53">
        <f t="shared" si="5"/>
        <v>-3.7200000006123446E-3</v>
      </c>
      <c r="I53">
        <f t="shared" si="7"/>
        <v>-3.7200000006123446E-3</v>
      </c>
      <c r="Q53" s="2">
        <f t="shared" ref="Q53:Q84" si="10">+C53-15018.5</f>
        <v>29053.985000000001</v>
      </c>
      <c r="AA53" t="s">
        <v>37</v>
      </c>
      <c r="AB53">
        <v>10</v>
      </c>
      <c r="AD53" t="s">
        <v>32</v>
      </c>
      <c r="AF53" t="s">
        <v>31</v>
      </c>
    </row>
    <row r="54" spans="1:32">
      <c r="A54" t="s">
        <v>44</v>
      </c>
      <c r="C54" s="5">
        <v>44122.330999999998</v>
      </c>
      <c r="D54" s="5"/>
      <c r="E54">
        <f t="shared" si="8"/>
        <v>-674.0043343599018</v>
      </c>
      <c r="F54">
        <f t="shared" si="9"/>
        <v>-674</v>
      </c>
      <c r="G54">
        <f t="shared" si="5"/>
        <v>-8.3104000077582896E-3</v>
      </c>
      <c r="I54">
        <f t="shared" si="7"/>
        <v>-8.3104000077582896E-3</v>
      </c>
      <c r="Q54" s="2">
        <f t="shared" si="10"/>
        <v>29103.830999999998</v>
      </c>
      <c r="AA54" t="s">
        <v>37</v>
      </c>
      <c r="AB54">
        <v>6</v>
      </c>
      <c r="AD54" t="s">
        <v>29</v>
      </c>
      <c r="AF54" t="s">
        <v>31</v>
      </c>
    </row>
    <row r="55" spans="1:32">
      <c r="A55" t="s">
        <v>45</v>
      </c>
      <c r="C55" s="5">
        <v>44371.544000000002</v>
      </c>
      <c r="D55" s="5"/>
      <c r="E55">
        <f t="shared" si="8"/>
        <v>-544.02517166577081</v>
      </c>
      <c r="F55">
        <f t="shared" si="9"/>
        <v>-544</v>
      </c>
      <c r="G55">
        <f t="shared" si="5"/>
        <v>-4.8262399999657646E-2</v>
      </c>
      <c r="I55">
        <f t="shared" si="7"/>
        <v>-4.8262399999657646E-2</v>
      </c>
      <c r="Q55" s="2">
        <f t="shared" si="10"/>
        <v>29353.044000000002</v>
      </c>
      <c r="AA55" t="s">
        <v>37</v>
      </c>
      <c r="AB55">
        <v>7</v>
      </c>
      <c r="AD55" t="s">
        <v>29</v>
      </c>
      <c r="AF55" t="s">
        <v>31</v>
      </c>
    </row>
    <row r="56" spans="1:32">
      <c r="A56" t="s">
        <v>45</v>
      </c>
      <c r="C56" s="5">
        <v>44396.529000000002</v>
      </c>
      <c r="D56" s="5"/>
      <c r="E56">
        <f t="shared" si="8"/>
        <v>-530.99403211882543</v>
      </c>
      <c r="F56">
        <f t="shared" si="9"/>
        <v>-531</v>
      </c>
      <c r="G56">
        <f t="shared" si="5"/>
        <v>1.1442399998486508E-2</v>
      </c>
      <c r="I56">
        <f t="shared" si="7"/>
        <v>1.1442399998486508E-2</v>
      </c>
      <c r="Q56" s="2">
        <f t="shared" si="10"/>
        <v>29378.029000000002</v>
      </c>
      <c r="AA56" t="s">
        <v>37</v>
      </c>
      <c r="AB56">
        <v>7</v>
      </c>
      <c r="AD56" t="s">
        <v>29</v>
      </c>
      <c r="AF56" t="s">
        <v>31</v>
      </c>
    </row>
    <row r="57" spans="1:32">
      <c r="A57" t="s">
        <v>46</v>
      </c>
      <c r="C57" s="5">
        <v>44442.534</v>
      </c>
      <c r="D57" s="5"/>
      <c r="E57">
        <f t="shared" si="8"/>
        <v>-506.99973254479403</v>
      </c>
      <c r="F57">
        <f t="shared" si="9"/>
        <v>-507</v>
      </c>
      <c r="G57">
        <f t="shared" si="5"/>
        <v>5.1279999752296135E-4</v>
      </c>
      <c r="I57">
        <f t="shared" si="7"/>
        <v>5.1279999752296135E-4</v>
      </c>
      <c r="Q57" s="2">
        <f t="shared" si="10"/>
        <v>29424.034</v>
      </c>
      <c r="AA57" t="s">
        <v>37</v>
      </c>
      <c r="AB57">
        <v>11</v>
      </c>
      <c r="AD57" t="s">
        <v>32</v>
      </c>
      <c r="AF57" t="s">
        <v>31</v>
      </c>
    </row>
    <row r="58" spans="1:32">
      <c r="A58" t="s">
        <v>47</v>
      </c>
      <c r="C58" s="5">
        <v>44766.555</v>
      </c>
      <c r="D58" s="5"/>
      <c r="E58">
        <f t="shared" si="8"/>
        <v>-338.00382031182647</v>
      </c>
      <c r="F58">
        <f t="shared" si="9"/>
        <v>-338</v>
      </c>
      <c r="G58">
        <f t="shared" si="5"/>
        <v>-7.3248000044259243E-3</v>
      </c>
      <c r="I58">
        <f t="shared" si="7"/>
        <v>-7.3248000044259243E-3</v>
      </c>
      <c r="Q58" s="2">
        <f t="shared" si="10"/>
        <v>29748.055</v>
      </c>
      <c r="AA58" t="s">
        <v>37</v>
      </c>
      <c r="AB58">
        <v>5</v>
      </c>
      <c r="AD58" t="s">
        <v>29</v>
      </c>
      <c r="AF58" t="s">
        <v>31</v>
      </c>
    </row>
    <row r="59" spans="1:32">
      <c r="A59" t="s">
        <v>47</v>
      </c>
      <c r="C59" s="5">
        <v>44770.396000000001</v>
      </c>
      <c r="D59" s="5"/>
      <c r="E59">
        <f t="shared" si="8"/>
        <v>-336.00051404807539</v>
      </c>
      <c r="F59">
        <f t="shared" si="9"/>
        <v>-336</v>
      </c>
      <c r="G59">
        <f t="shared" si="5"/>
        <v>-9.856000033323653E-4</v>
      </c>
      <c r="I59">
        <f t="shared" si="7"/>
        <v>-9.856000033323653E-4</v>
      </c>
      <c r="Q59" s="2">
        <f t="shared" si="10"/>
        <v>29751.896000000001</v>
      </c>
      <c r="AB59">
        <v>7</v>
      </c>
      <c r="AD59" t="s">
        <v>29</v>
      </c>
      <c r="AF59" t="s">
        <v>31</v>
      </c>
    </row>
    <row r="60" spans="1:32">
      <c r="A60" t="s">
        <v>48</v>
      </c>
      <c r="C60" s="5">
        <v>44770.398999999998</v>
      </c>
      <c r="D60" s="5"/>
      <c r="E60">
        <f t="shared" si="8"/>
        <v>-335.998949372526</v>
      </c>
      <c r="F60">
        <f t="shared" si="9"/>
        <v>-336</v>
      </c>
      <c r="G60">
        <f t="shared" si="5"/>
        <v>2.0143999936408363E-3</v>
      </c>
      <c r="I60">
        <f t="shared" si="7"/>
        <v>2.0143999936408363E-3</v>
      </c>
      <c r="Q60" s="2">
        <f t="shared" si="10"/>
        <v>29751.898999999998</v>
      </c>
      <c r="AA60" t="s">
        <v>37</v>
      </c>
      <c r="AF60" t="s">
        <v>41</v>
      </c>
    </row>
    <row r="61" spans="1:32">
      <c r="A61" t="s">
        <v>49</v>
      </c>
      <c r="C61" s="5">
        <v>44912.288999999997</v>
      </c>
      <c r="D61" s="5"/>
      <c r="E61">
        <f t="shared" si="8"/>
        <v>-261.99501139709963</v>
      </c>
      <c r="F61">
        <f t="shared" si="9"/>
        <v>-262</v>
      </c>
      <c r="G61">
        <f t="shared" si="5"/>
        <v>9.5647999914945103E-3</v>
      </c>
      <c r="I61">
        <f t="shared" si="7"/>
        <v>9.5647999914945103E-3</v>
      </c>
      <c r="Q61" s="2">
        <f t="shared" si="10"/>
        <v>29893.788999999997</v>
      </c>
      <c r="AA61" t="s">
        <v>37</v>
      </c>
      <c r="AB61">
        <v>7</v>
      </c>
      <c r="AD61" t="s">
        <v>29</v>
      </c>
      <c r="AF61" t="s">
        <v>31</v>
      </c>
    </row>
    <row r="62" spans="1:32">
      <c r="A62" t="s">
        <v>50</v>
      </c>
      <c r="C62" s="5">
        <v>45067.582999999999</v>
      </c>
      <c r="D62" s="5"/>
      <c r="E62">
        <f t="shared" si="8"/>
        <v>-181.000103059965</v>
      </c>
      <c r="F62">
        <f t="shared" si="9"/>
        <v>-181</v>
      </c>
      <c r="G62">
        <f t="shared" ref="G62:G93" si="11">+C62-(C$7+F62*C$8)</f>
        <v>-1.976000057766214E-4</v>
      </c>
      <c r="I62">
        <f t="shared" si="7"/>
        <v>-1.976000057766214E-4</v>
      </c>
      <c r="Q62" s="2">
        <f t="shared" si="10"/>
        <v>30049.082999999999</v>
      </c>
      <c r="AA62" t="s">
        <v>37</v>
      </c>
      <c r="AB62">
        <v>7</v>
      </c>
      <c r="AD62" t="s">
        <v>29</v>
      </c>
      <c r="AF62" t="s">
        <v>31</v>
      </c>
    </row>
    <row r="63" spans="1:32">
      <c r="A63" t="s">
        <v>50</v>
      </c>
      <c r="C63" s="5">
        <v>45115.514999999999</v>
      </c>
      <c r="D63" s="5"/>
      <c r="E63">
        <f t="shared" si="8"/>
        <v>-156.00076022369603</v>
      </c>
      <c r="F63">
        <f t="shared" si="9"/>
        <v>-156</v>
      </c>
      <c r="G63">
        <f t="shared" si="11"/>
        <v>-1.4576000030501746E-3</v>
      </c>
      <c r="I63">
        <f t="shared" si="7"/>
        <v>-1.4576000030501746E-3</v>
      </c>
      <c r="Q63" s="2">
        <f t="shared" si="10"/>
        <v>30097.014999999999</v>
      </c>
      <c r="AA63" t="s">
        <v>37</v>
      </c>
      <c r="AB63">
        <v>14</v>
      </c>
      <c r="AD63" t="s">
        <v>32</v>
      </c>
      <c r="AF63" t="s">
        <v>31</v>
      </c>
    </row>
    <row r="64" spans="1:32">
      <c r="A64" t="s">
        <v>51</v>
      </c>
      <c r="C64" s="5">
        <v>45138.527999999998</v>
      </c>
      <c r="D64" s="5"/>
      <c r="E64">
        <f t="shared" si="8"/>
        <v>-143.99813407225182</v>
      </c>
      <c r="F64">
        <f t="shared" si="9"/>
        <v>-144</v>
      </c>
      <c r="G64">
        <f t="shared" si="11"/>
        <v>3.5775999931502156E-3</v>
      </c>
      <c r="I64">
        <f t="shared" si="7"/>
        <v>3.5775999931502156E-3</v>
      </c>
      <c r="Q64" s="2">
        <f t="shared" si="10"/>
        <v>30120.027999999998</v>
      </c>
      <c r="AA64" t="s">
        <v>37</v>
      </c>
      <c r="AB64">
        <v>5</v>
      </c>
      <c r="AD64" t="s">
        <v>29</v>
      </c>
      <c r="AF64" t="s">
        <v>31</v>
      </c>
    </row>
    <row r="65" spans="1:32">
      <c r="A65" t="s">
        <v>51</v>
      </c>
      <c r="C65" s="5">
        <v>45163.446000000004</v>
      </c>
      <c r="D65" s="5"/>
      <c r="E65">
        <f t="shared" si="8"/>
        <v>-131.00193894594227</v>
      </c>
      <c r="F65">
        <f t="shared" si="9"/>
        <v>-131</v>
      </c>
      <c r="G65">
        <f t="shared" si="11"/>
        <v>-3.7175999968894757E-3</v>
      </c>
      <c r="I65">
        <f t="shared" si="7"/>
        <v>-3.7175999968894757E-3</v>
      </c>
      <c r="Q65" s="2">
        <f t="shared" si="10"/>
        <v>30144.946000000004</v>
      </c>
      <c r="AA65" t="s">
        <v>37</v>
      </c>
      <c r="AB65">
        <v>8</v>
      </c>
      <c r="AD65" t="s">
        <v>32</v>
      </c>
      <c r="AF65" t="s">
        <v>31</v>
      </c>
    </row>
    <row r="66" spans="1:32">
      <c r="A66" t="s">
        <v>52</v>
      </c>
      <c r="C66" s="5">
        <v>45414.62</v>
      </c>
      <c r="D66" s="5"/>
      <c r="E66">
        <f t="shared" si="8"/>
        <v>0</v>
      </c>
      <c r="F66">
        <f t="shared" si="9"/>
        <v>0</v>
      </c>
      <c r="G66">
        <f t="shared" si="11"/>
        <v>0</v>
      </c>
      <c r="I66">
        <f t="shared" si="7"/>
        <v>0</v>
      </c>
      <c r="Q66" s="2">
        <f t="shared" si="10"/>
        <v>30396.120000000003</v>
      </c>
      <c r="AA66" t="s">
        <v>37</v>
      </c>
      <c r="AB66">
        <v>5</v>
      </c>
      <c r="AD66" t="s">
        <v>29</v>
      </c>
      <c r="AF66" t="s">
        <v>31</v>
      </c>
    </row>
    <row r="67" spans="1:32">
      <c r="A67" t="s">
        <v>13</v>
      </c>
      <c r="C67" s="5">
        <v>45414.62</v>
      </c>
      <c r="D67" s="5" t="s">
        <v>15</v>
      </c>
      <c r="E67">
        <f t="shared" si="8"/>
        <v>0</v>
      </c>
      <c r="F67">
        <f t="shared" si="9"/>
        <v>0</v>
      </c>
      <c r="G67">
        <f t="shared" si="11"/>
        <v>0</v>
      </c>
      <c r="H67">
        <f>+G67</f>
        <v>0</v>
      </c>
      <c r="Q67" s="2">
        <f t="shared" si="10"/>
        <v>30396.120000000003</v>
      </c>
    </row>
    <row r="68" spans="1:32">
      <c r="A68" t="s">
        <v>53</v>
      </c>
      <c r="C68" s="5">
        <v>45464.472000000002</v>
      </c>
      <c r="D68" s="5"/>
      <c r="E68">
        <f t="shared" si="8"/>
        <v>26.000735188884999</v>
      </c>
      <c r="F68">
        <f t="shared" si="9"/>
        <v>26</v>
      </c>
      <c r="G68">
        <f t="shared" si="11"/>
        <v>1.4096000013523735E-3</v>
      </c>
      <c r="I68">
        <f t="shared" ref="I68:I104" si="12">+G68</f>
        <v>1.4096000013523735E-3</v>
      </c>
      <c r="Q68" s="2">
        <f t="shared" si="10"/>
        <v>30445.972000000002</v>
      </c>
      <c r="AA68" t="s">
        <v>37</v>
      </c>
      <c r="AB68">
        <v>6</v>
      </c>
      <c r="AD68" t="s">
        <v>29</v>
      </c>
      <c r="AF68" t="s">
        <v>31</v>
      </c>
    </row>
    <row r="69" spans="1:32">
      <c r="A69" t="s">
        <v>55</v>
      </c>
      <c r="C69" s="5">
        <v>45533.487999999998</v>
      </c>
      <c r="D69" s="5" t="s">
        <v>54</v>
      </c>
      <c r="E69">
        <f t="shared" si="8"/>
        <v>61.996617797326394</v>
      </c>
      <c r="F69">
        <f t="shared" si="9"/>
        <v>62</v>
      </c>
      <c r="G69">
        <f t="shared" si="11"/>
        <v>-6.4848000038182363E-3</v>
      </c>
      <c r="I69">
        <f t="shared" si="12"/>
        <v>-6.4848000038182363E-3</v>
      </c>
      <c r="Q69" s="2">
        <f t="shared" si="10"/>
        <v>30514.987999999998</v>
      </c>
      <c r="AA69" t="s">
        <v>37</v>
      </c>
      <c r="AB69">
        <v>6</v>
      </c>
      <c r="AD69" t="s">
        <v>32</v>
      </c>
      <c r="AF69" t="s">
        <v>31</v>
      </c>
    </row>
    <row r="70" spans="1:32">
      <c r="A70" t="s">
        <v>56</v>
      </c>
      <c r="C70" s="5">
        <v>45928.455000000002</v>
      </c>
      <c r="D70" s="5"/>
      <c r="E70">
        <f t="shared" si="8"/>
        <v>267.99502057652614</v>
      </c>
      <c r="F70">
        <f t="shared" si="9"/>
        <v>268</v>
      </c>
      <c r="G70">
        <f t="shared" si="11"/>
        <v>-9.5472000029985793E-3</v>
      </c>
      <c r="I70">
        <f t="shared" si="12"/>
        <v>-9.5472000029985793E-3</v>
      </c>
      <c r="Q70" s="2">
        <f t="shared" si="10"/>
        <v>30909.955000000002</v>
      </c>
      <c r="AA70" t="s">
        <v>37</v>
      </c>
      <c r="AB70">
        <v>6</v>
      </c>
      <c r="AD70" t="s">
        <v>29</v>
      </c>
      <c r="AF70" t="s">
        <v>31</v>
      </c>
    </row>
    <row r="71" spans="1:32">
      <c r="A71" t="s">
        <v>57</v>
      </c>
      <c r="C71" s="5">
        <v>46325.353999999999</v>
      </c>
      <c r="D71" s="5"/>
      <c r="E71">
        <f t="shared" si="8"/>
        <v>475.00107441054331</v>
      </c>
      <c r="F71">
        <f t="shared" si="9"/>
        <v>475</v>
      </c>
      <c r="G71">
        <f t="shared" si="11"/>
        <v>2.0599999988917261E-3</v>
      </c>
      <c r="I71">
        <f t="shared" si="12"/>
        <v>2.0599999988917261E-3</v>
      </c>
      <c r="Q71" s="2">
        <f t="shared" si="10"/>
        <v>31306.853999999999</v>
      </c>
      <c r="AA71" t="s">
        <v>37</v>
      </c>
      <c r="AB71">
        <v>7</v>
      </c>
      <c r="AD71" t="s">
        <v>32</v>
      </c>
      <c r="AF71" t="s">
        <v>31</v>
      </c>
    </row>
    <row r="72" spans="1:32">
      <c r="A72" t="s">
        <v>59</v>
      </c>
      <c r="C72" s="5">
        <v>46622.54</v>
      </c>
      <c r="D72" s="5"/>
      <c r="E72">
        <f t="shared" si="8"/>
        <v>630.00096384013852</v>
      </c>
      <c r="F72">
        <f t="shared" si="9"/>
        <v>630</v>
      </c>
      <c r="G72">
        <f t="shared" si="11"/>
        <v>1.847999999881722E-3</v>
      </c>
      <c r="I72">
        <f t="shared" si="12"/>
        <v>1.847999999881722E-3</v>
      </c>
      <c r="Q72" s="2">
        <f t="shared" si="10"/>
        <v>31604.04</v>
      </c>
      <c r="AA72" t="s">
        <v>37</v>
      </c>
      <c r="AB72">
        <v>11</v>
      </c>
      <c r="AD72" t="s">
        <v>58</v>
      </c>
      <c r="AF72" t="s">
        <v>31</v>
      </c>
    </row>
    <row r="73" spans="1:32">
      <c r="A73" t="s">
        <v>60</v>
      </c>
      <c r="C73" s="5">
        <v>46850.692999999999</v>
      </c>
      <c r="D73" s="5"/>
      <c r="E73">
        <f t="shared" si="8"/>
        <v>748.99610416649978</v>
      </c>
      <c r="F73">
        <f t="shared" si="9"/>
        <v>749</v>
      </c>
      <c r="G73">
        <f t="shared" si="11"/>
        <v>-7.4696000010590069E-3</v>
      </c>
      <c r="I73">
        <f t="shared" si="12"/>
        <v>-7.4696000010590069E-3</v>
      </c>
      <c r="Q73" s="2">
        <f t="shared" si="10"/>
        <v>31832.192999999999</v>
      </c>
      <c r="AA73" t="s">
        <v>37</v>
      </c>
      <c r="AB73">
        <v>5</v>
      </c>
      <c r="AD73" t="s">
        <v>29</v>
      </c>
      <c r="AF73" t="s">
        <v>31</v>
      </c>
    </row>
    <row r="74" spans="1:32">
      <c r="A74" t="s">
        <v>61</v>
      </c>
      <c r="C74" s="5">
        <v>46875.635000000002</v>
      </c>
      <c r="D74" s="5"/>
      <c r="E74">
        <f t="shared" si="8"/>
        <v>762.0048166972158</v>
      </c>
      <c r="F74">
        <f t="shared" si="9"/>
        <v>762</v>
      </c>
      <c r="G74">
        <f t="shared" si="11"/>
        <v>9.2351999992388301E-3</v>
      </c>
      <c r="I74">
        <f t="shared" si="12"/>
        <v>9.2351999992388301E-3</v>
      </c>
      <c r="Q74" s="2">
        <f t="shared" si="10"/>
        <v>31857.135000000002</v>
      </c>
      <c r="AA74" t="s">
        <v>37</v>
      </c>
      <c r="AB74">
        <v>6</v>
      </c>
      <c r="AD74" t="s">
        <v>29</v>
      </c>
      <c r="AF74" t="s">
        <v>31</v>
      </c>
    </row>
    <row r="75" spans="1:32">
      <c r="A75" t="s">
        <v>62</v>
      </c>
      <c r="C75" s="5">
        <v>46946.574000000001</v>
      </c>
      <c r="D75" s="5"/>
      <c r="E75">
        <f t="shared" si="8"/>
        <v>799.00365633382637</v>
      </c>
      <c r="F75">
        <f t="shared" si="9"/>
        <v>799</v>
      </c>
      <c r="G75">
        <f t="shared" si="11"/>
        <v>7.0103999969433062E-3</v>
      </c>
      <c r="I75">
        <f t="shared" si="12"/>
        <v>7.0103999969433062E-3</v>
      </c>
      <c r="Q75" s="2">
        <f t="shared" si="10"/>
        <v>31928.074000000001</v>
      </c>
      <c r="AA75" t="s">
        <v>37</v>
      </c>
      <c r="AB75">
        <v>6</v>
      </c>
      <c r="AD75" t="s">
        <v>29</v>
      </c>
      <c r="AF75" t="s">
        <v>31</v>
      </c>
    </row>
    <row r="76" spans="1:32">
      <c r="A76" t="s">
        <v>63</v>
      </c>
      <c r="C76" s="5">
        <v>47389.462</v>
      </c>
      <c r="D76" s="5"/>
      <c r="E76">
        <f t="shared" si="8"/>
        <v>1029.9956648056052</v>
      </c>
      <c r="F76">
        <f t="shared" si="9"/>
        <v>1030</v>
      </c>
      <c r="G76">
        <f t="shared" si="11"/>
        <v>-8.3120000053895637E-3</v>
      </c>
      <c r="I76">
        <f t="shared" si="12"/>
        <v>-8.3120000053895637E-3</v>
      </c>
      <c r="O76">
        <f t="shared" ref="O76:O117" ca="1" si="13">+C$11+C$12*$F76</f>
        <v>-0.2107872849650709</v>
      </c>
      <c r="Q76" s="2">
        <f t="shared" si="10"/>
        <v>32370.962</v>
      </c>
      <c r="AA76" t="s">
        <v>37</v>
      </c>
      <c r="AB76">
        <v>8</v>
      </c>
      <c r="AD76" t="s">
        <v>32</v>
      </c>
      <c r="AF76" t="s">
        <v>31</v>
      </c>
    </row>
    <row r="77" spans="1:32">
      <c r="A77" t="s">
        <v>64</v>
      </c>
      <c r="C77" s="5">
        <v>47690.508000000002</v>
      </c>
      <c r="D77" s="5"/>
      <c r="E77">
        <f t="shared" si="8"/>
        <v>1187.0087701107743</v>
      </c>
      <c r="F77">
        <f t="shared" si="9"/>
        <v>1187</v>
      </c>
      <c r="G77">
        <f t="shared" si="11"/>
        <v>1.6815199996926822E-2</v>
      </c>
      <c r="I77">
        <f t="shared" si="12"/>
        <v>1.6815199996926822E-2</v>
      </c>
      <c r="O77">
        <f t="shared" ca="1" si="13"/>
        <v>-0.1920491893921431</v>
      </c>
      <c r="Q77" s="2">
        <f t="shared" si="10"/>
        <v>32672.008000000002</v>
      </c>
      <c r="AA77" t="s">
        <v>37</v>
      </c>
      <c r="AB77">
        <v>8</v>
      </c>
      <c r="AD77" t="s">
        <v>29</v>
      </c>
      <c r="AF77" t="s">
        <v>31</v>
      </c>
    </row>
    <row r="78" spans="1:32">
      <c r="A78" t="s">
        <v>65</v>
      </c>
      <c r="C78" s="5">
        <v>48014.548000000003</v>
      </c>
      <c r="D78" s="5"/>
      <c r="E78">
        <f t="shared" si="8"/>
        <v>1356.0145919555648</v>
      </c>
      <c r="F78">
        <f t="shared" si="9"/>
        <v>1356</v>
      </c>
      <c r="G78">
        <f t="shared" si="11"/>
        <v>2.7977600002486724E-2</v>
      </c>
      <c r="I78">
        <f t="shared" si="12"/>
        <v>2.7977600002486724E-2</v>
      </c>
      <c r="O78">
        <f t="shared" ca="1" si="13"/>
        <v>-0.17187888269262208</v>
      </c>
      <c r="Q78" s="2">
        <f t="shared" si="10"/>
        <v>32996.048000000003</v>
      </c>
      <c r="AA78" t="s">
        <v>37</v>
      </c>
      <c r="AB78">
        <v>12</v>
      </c>
      <c r="AD78" t="s">
        <v>32</v>
      </c>
      <c r="AF78" t="s">
        <v>31</v>
      </c>
    </row>
    <row r="79" spans="1:32">
      <c r="A79" t="s">
        <v>66</v>
      </c>
      <c r="C79" s="5">
        <v>48014.555999999997</v>
      </c>
      <c r="D79" s="5"/>
      <c r="E79">
        <f t="shared" si="8"/>
        <v>1356.0187644236978</v>
      </c>
      <c r="F79">
        <f t="shared" si="9"/>
        <v>1356</v>
      </c>
      <c r="G79">
        <f t="shared" si="11"/>
        <v>3.5977599996840581E-2</v>
      </c>
      <c r="I79">
        <f t="shared" si="12"/>
        <v>3.5977599996840581E-2</v>
      </c>
      <c r="O79">
        <f t="shared" ca="1" si="13"/>
        <v>-0.17187888269262208</v>
      </c>
      <c r="Q79" s="2">
        <f t="shared" si="10"/>
        <v>32996.055999999997</v>
      </c>
      <c r="AA79" t="s">
        <v>37</v>
      </c>
      <c r="AF79" t="s">
        <v>41</v>
      </c>
    </row>
    <row r="80" spans="1:32">
      <c r="A80" t="s">
        <v>66</v>
      </c>
      <c r="C80" s="5">
        <v>48014.559000000001</v>
      </c>
      <c r="D80" s="5"/>
      <c r="E80">
        <f t="shared" si="8"/>
        <v>1356.0203290992511</v>
      </c>
      <c r="F80">
        <f t="shared" si="9"/>
        <v>1356</v>
      </c>
      <c r="G80">
        <f t="shared" si="11"/>
        <v>3.8977600001089741E-2</v>
      </c>
      <c r="I80">
        <f t="shared" si="12"/>
        <v>3.8977600001089741E-2</v>
      </c>
      <c r="O80">
        <f t="shared" ca="1" si="13"/>
        <v>-0.17187888269262208</v>
      </c>
      <c r="Q80" s="2">
        <f t="shared" si="10"/>
        <v>32996.059000000001</v>
      </c>
      <c r="AA80" t="s">
        <v>37</v>
      </c>
      <c r="AF80" t="s">
        <v>41</v>
      </c>
    </row>
    <row r="81" spans="1:32">
      <c r="A81" t="s">
        <v>65</v>
      </c>
      <c r="C81" s="5">
        <v>48016.476999999999</v>
      </c>
      <c r="D81" s="5"/>
      <c r="E81">
        <f t="shared" si="8"/>
        <v>1357.0206783348328</v>
      </c>
      <c r="F81">
        <f t="shared" si="9"/>
        <v>1357</v>
      </c>
      <c r="G81">
        <f t="shared" si="11"/>
        <v>3.9647199999308214E-2</v>
      </c>
      <c r="I81">
        <f t="shared" si="12"/>
        <v>3.9647199999308214E-2</v>
      </c>
      <c r="O81">
        <f t="shared" ca="1" si="13"/>
        <v>-0.17175953176540598</v>
      </c>
      <c r="Q81" s="2">
        <f t="shared" si="10"/>
        <v>32997.976999999999</v>
      </c>
      <c r="AA81" t="s">
        <v>37</v>
      </c>
      <c r="AB81">
        <v>9</v>
      </c>
      <c r="AD81" t="s">
        <v>29</v>
      </c>
      <c r="AF81" t="s">
        <v>31</v>
      </c>
    </row>
    <row r="82" spans="1:32">
      <c r="A82" t="s">
        <v>65</v>
      </c>
      <c r="C82" s="5">
        <v>48039.485999999997</v>
      </c>
      <c r="D82" s="5"/>
      <c r="E82">
        <f t="shared" si="8"/>
        <v>1369.0212182522087</v>
      </c>
      <c r="F82">
        <f t="shared" si="9"/>
        <v>1369</v>
      </c>
      <c r="G82">
        <f t="shared" si="11"/>
        <v>4.0682399994693696E-2</v>
      </c>
      <c r="I82">
        <f t="shared" si="12"/>
        <v>4.0682399994693696E-2</v>
      </c>
      <c r="O82">
        <f t="shared" ca="1" si="13"/>
        <v>-0.17032732063881278</v>
      </c>
      <c r="Q82" s="2">
        <f t="shared" si="10"/>
        <v>33020.985999999997</v>
      </c>
      <c r="AA82" t="s">
        <v>37</v>
      </c>
      <c r="AB82">
        <v>9</v>
      </c>
      <c r="AD82" t="s">
        <v>32</v>
      </c>
      <c r="AF82" t="s">
        <v>31</v>
      </c>
    </row>
    <row r="83" spans="1:32">
      <c r="A83" t="s">
        <v>67</v>
      </c>
      <c r="C83" s="5">
        <v>48085.498</v>
      </c>
      <c r="D83" s="5"/>
      <c r="E83">
        <f t="shared" si="8"/>
        <v>1393.0191687358615</v>
      </c>
      <c r="F83">
        <f t="shared" si="9"/>
        <v>1393</v>
      </c>
      <c r="G83">
        <f t="shared" si="11"/>
        <v>3.6752799998794217E-2</v>
      </c>
      <c r="I83">
        <f t="shared" si="12"/>
        <v>3.6752799998794217E-2</v>
      </c>
      <c r="O83">
        <f t="shared" ca="1" si="13"/>
        <v>-0.16746289838562636</v>
      </c>
      <c r="Q83" s="2">
        <f t="shared" si="10"/>
        <v>33066.998</v>
      </c>
      <c r="AA83" t="s">
        <v>37</v>
      </c>
      <c r="AB83">
        <v>9</v>
      </c>
      <c r="AD83" t="s">
        <v>32</v>
      </c>
      <c r="AF83" t="s">
        <v>31</v>
      </c>
    </row>
    <row r="84" spans="1:32">
      <c r="A84" t="s">
        <v>67</v>
      </c>
      <c r="C84" s="5">
        <v>48087.417999999998</v>
      </c>
      <c r="D84" s="5"/>
      <c r="E84">
        <f t="shared" si="8"/>
        <v>1394.0205610884777</v>
      </c>
      <c r="F84">
        <f t="shared" si="9"/>
        <v>1394</v>
      </c>
      <c r="G84">
        <f t="shared" si="11"/>
        <v>3.9422399997420143E-2</v>
      </c>
      <c r="I84">
        <f t="shared" si="12"/>
        <v>3.9422399997420143E-2</v>
      </c>
      <c r="O84">
        <f t="shared" ca="1" si="13"/>
        <v>-0.16734354745841026</v>
      </c>
      <c r="Q84" s="2">
        <f t="shared" si="10"/>
        <v>33068.917999999998</v>
      </c>
      <c r="AA84" t="s">
        <v>37</v>
      </c>
      <c r="AB84">
        <v>9</v>
      </c>
      <c r="AD84" t="s">
        <v>32</v>
      </c>
      <c r="AF84" t="s">
        <v>31</v>
      </c>
    </row>
    <row r="85" spans="1:32">
      <c r="A85" t="s">
        <v>68</v>
      </c>
      <c r="C85" s="5">
        <v>48361.606</v>
      </c>
      <c r="D85" s="5">
        <v>8.0000000000000002E-3</v>
      </c>
      <c r="E85">
        <f t="shared" ref="E85:E117" si="14">+(C85-C$7)/C$8</f>
        <v>1537.0256477443831</v>
      </c>
      <c r="F85">
        <f t="shared" ref="F85:F116" si="15">ROUND(2*E85,0)/2</f>
        <v>1537</v>
      </c>
      <c r="G85">
        <f t="shared" si="11"/>
        <v>4.9175199994351715E-2</v>
      </c>
      <c r="I85">
        <f t="shared" si="12"/>
        <v>4.9175199994351715E-2</v>
      </c>
      <c r="O85">
        <f t="shared" ca="1" si="13"/>
        <v>-0.15027636486650786</v>
      </c>
      <c r="Q85" s="2">
        <f t="shared" ref="Q85:Q117" si="16">+C85-15018.5</f>
        <v>33343.106</v>
      </c>
      <c r="AA85" t="s">
        <v>37</v>
      </c>
      <c r="AB85">
        <v>5</v>
      </c>
      <c r="AD85" t="s">
        <v>29</v>
      </c>
      <c r="AF85" t="s">
        <v>31</v>
      </c>
    </row>
    <row r="86" spans="1:32">
      <c r="A86" t="s">
        <v>69</v>
      </c>
      <c r="C86" s="5">
        <v>48852.451000000001</v>
      </c>
      <c r="D86" s="5"/>
      <c r="E86">
        <f t="shared" si="14"/>
        <v>1793.0300380153562</v>
      </c>
      <c r="F86">
        <f t="shared" si="15"/>
        <v>1793</v>
      </c>
      <c r="G86">
        <f t="shared" si="11"/>
        <v>5.7592799996200483E-2</v>
      </c>
      <c r="I86">
        <f t="shared" si="12"/>
        <v>5.7592799996200483E-2</v>
      </c>
      <c r="O86">
        <f t="shared" ca="1" si="13"/>
        <v>-0.1197225274991861</v>
      </c>
      <c r="Q86" s="2">
        <f t="shared" si="16"/>
        <v>33833.951000000001</v>
      </c>
      <c r="AA86" t="s">
        <v>37</v>
      </c>
      <c r="AB86">
        <v>9</v>
      </c>
      <c r="AD86" t="s">
        <v>32</v>
      </c>
      <c r="AF86" t="s">
        <v>31</v>
      </c>
    </row>
    <row r="87" spans="1:32">
      <c r="A87" t="s">
        <v>69</v>
      </c>
      <c r="C87" s="5">
        <v>48854.373</v>
      </c>
      <c r="D87" s="5">
        <v>5.0000000000000001E-3</v>
      </c>
      <c r="E87">
        <f t="shared" si="14"/>
        <v>1794.0324734850064</v>
      </c>
      <c r="F87">
        <f t="shared" si="15"/>
        <v>1794</v>
      </c>
      <c r="G87">
        <f t="shared" si="11"/>
        <v>6.2262399995233864E-2</v>
      </c>
      <c r="I87">
        <f t="shared" si="12"/>
        <v>6.2262399995233864E-2</v>
      </c>
      <c r="O87">
        <f t="shared" ca="1" si="13"/>
        <v>-0.11960317657197</v>
      </c>
      <c r="Q87" s="2">
        <f t="shared" si="16"/>
        <v>33835.873</v>
      </c>
      <c r="AA87" t="s">
        <v>37</v>
      </c>
      <c r="AB87">
        <v>36</v>
      </c>
      <c r="AD87" t="s">
        <v>70</v>
      </c>
      <c r="AF87" t="s">
        <v>31</v>
      </c>
    </row>
    <row r="88" spans="1:32">
      <c r="A88" t="s">
        <v>71</v>
      </c>
      <c r="C88" s="5">
        <v>49130.470999999998</v>
      </c>
      <c r="D88" s="5">
        <v>7.0000000000000001E-3</v>
      </c>
      <c r="E88">
        <f t="shared" si="14"/>
        <v>1938.033736908357</v>
      </c>
      <c r="F88">
        <f t="shared" si="15"/>
        <v>1938</v>
      </c>
      <c r="G88">
        <f t="shared" si="11"/>
        <v>6.4684799996030051E-2</v>
      </c>
      <c r="I88">
        <f t="shared" si="12"/>
        <v>6.4684799996030051E-2</v>
      </c>
      <c r="O88">
        <f t="shared" ca="1" si="13"/>
        <v>-0.10241664305285153</v>
      </c>
      <c r="Q88" s="2">
        <f t="shared" si="16"/>
        <v>34111.970999999998</v>
      </c>
      <c r="AA88" t="s">
        <v>37</v>
      </c>
      <c r="AB88">
        <v>9</v>
      </c>
      <c r="AD88" t="s">
        <v>32</v>
      </c>
      <c r="AF88" t="s">
        <v>31</v>
      </c>
    </row>
    <row r="89" spans="1:32">
      <c r="A89" t="s">
        <v>71</v>
      </c>
      <c r="C89" s="5">
        <v>49176.493999999999</v>
      </c>
      <c r="D89" s="5">
        <v>6.0000000000000001E-3</v>
      </c>
      <c r="E89">
        <f t="shared" si="14"/>
        <v>1962.0374245356961</v>
      </c>
      <c r="F89">
        <f t="shared" si="15"/>
        <v>1962</v>
      </c>
      <c r="G89">
        <f t="shared" si="11"/>
        <v>7.1755199998733588E-2</v>
      </c>
      <c r="I89">
        <f t="shared" si="12"/>
        <v>7.1755199998733588E-2</v>
      </c>
      <c r="O89">
        <f t="shared" ca="1" si="13"/>
        <v>-9.9552220799665109E-2</v>
      </c>
      <c r="Q89" s="2">
        <f t="shared" si="16"/>
        <v>34157.993999999999</v>
      </c>
      <c r="AA89" t="s">
        <v>37</v>
      </c>
      <c r="AB89">
        <v>7</v>
      </c>
      <c r="AD89" t="s">
        <v>32</v>
      </c>
      <c r="AF89" t="s">
        <v>31</v>
      </c>
    </row>
    <row r="90" spans="1:32">
      <c r="A90" t="s">
        <v>71</v>
      </c>
      <c r="C90" s="5">
        <v>49178.396999999997</v>
      </c>
      <c r="D90" s="5">
        <v>4.0000000000000001E-3</v>
      </c>
      <c r="E90">
        <f t="shared" si="14"/>
        <v>1963.0299503935234</v>
      </c>
      <c r="F90">
        <f t="shared" si="15"/>
        <v>1963</v>
      </c>
      <c r="G90">
        <f t="shared" si="11"/>
        <v>5.7424799997534137E-2</v>
      </c>
      <c r="I90">
        <f t="shared" si="12"/>
        <v>5.7424799997534137E-2</v>
      </c>
      <c r="O90">
        <f t="shared" ca="1" si="13"/>
        <v>-9.9432869872449009E-2</v>
      </c>
      <c r="Q90" s="2">
        <f t="shared" si="16"/>
        <v>34159.896999999997</v>
      </c>
      <c r="AA90" t="s">
        <v>37</v>
      </c>
      <c r="AB90">
        <v>6</v>
      </c>
      <c r="AD90" t="s">
        <v>29</v>
      </c>
      <c r="AF90" t="s">
        <v>31</v>
      </c>
    </row>
    <row r="91" spans="1:32">
      <c r="A91" t="s">
        <v>72</v>
      </c>
      <c r="C91" s="5">
        <v>49249.356</v>
      </c>
      <c r="D91" s="5">
        <v>6.0000000000000001E-3</v>
      </c>
      <c r="E91">
        <f t="shared" si="14"/>
        <v>2000.039221200476</v>
      </c>
      <c r="F91">
        <f t="shared" si="15"/>
        <v>2000</v>
      </c>
      <c r="G91">
        <f t="shared" si="11"/>
        <v>7.519999999931315E-2</v>
      </c>
      <c r="I91">
        <f t="shared" si="12"/>
        <v>7.519999999931315E-2</v>
      </c>
      <c r="O91">
        <f t="shared" ca="1" si="13"/>
        <v>-9.5016885565453291E-2</v>
      </c>
      <c r="Q91" s="2">
        <f t="shared" si="16"/>
        <v>34230.856</v>
      </c>
      <c r="AA91" t="s">
        <v>37</v>
      </c>
      <c r="AB91">
        <v>8</v>
      </c>
      <c r="AD91" t="s">
        <v>32</v>
      </c>
      <c r="AF91" t="s">
        <v>31</v>
      </c>
    </row>
    <row r="92" spans="1:32">
      <c r="A92" t="s">
        <v>73</v>
      </c>
      <c r="C92" s="5">
        <v>49475.6</v>
      </c>
      <c r="D92" s="5"/>
      <c r="E92">
        <f t="shared" si="14"/>
        <v>2118.0387063179073</v>
      </c>
      <c r="F92">
        <f t="shared" si="15"/>
        <v>2118</v>
      </c>
      <c r="G92">
        <f t="shared" si="11"/>
        <v>7.421279999834951E-2</v>
      </c>
      <c r="I92">
        <f t="shared" si="12"/>
        <v>7.421279999834951E-2</v>
      </c>
      <c r="O92">
        <f t="shared" ca="1" si="13"/>
        <v>-8.093347615395341E-2</v>
      </c>
      <c r="Q92" s="2">
        <f t="shared" si="16"/>
        <v>34457.1</v>
      </c>
      <c r="AA92" t="s">
        <v>37</v>
      </c>
      <c r="AB92">
        <v>7</v>
      </c>
      <c r="AD92" t="s">
        <v>29</v>
      </c>
      <c r="AF92" t="s">
        <v>31</v>
      </c>
    </row>
    <row r="93" spans="1:32">
      <c r="A93" t="s">
        <v>74</v>
      </c>
      <c r="C93" s="5">
        <v>49799.637999999999</v>
      </c>
      <c r="D93" s="5">
        <v>5.0000000000000001E-3</v>
      </c>
      <c r="E93">
        <f t="shared" si="14"/>
        <v>2287.0434850456636</v>
      </c>
      <c r="F93">
        <f t="shared" si="15"/>
        <v>2287</v>
      </c>
      <c r="G93">
        <f t="shared" si="11"/>
        <v>8.3375199996226002E-2</v>
      </c>
      <c r="I93">
        <f t="shared" si="12"/>
        <v>8.3375199996226002E-2</v>
      </c>
      <c r="O93">
        <f t="shared" ca="1" si="13"/>
        <v>-6.0763169454432386E-2</v>
      </c>
      <c r="Q93" s="2">
        <f t="shared" si="16"/>
        <v>34781.137999999999</v>
      </c>
      <c r="AA93" t="s">
        <v>37</v>
      </c>
      <c r="AB93">
        <v>10</v>
      </c>
      <c r="AD93" t="s">
        <v>29</v>
      </c>
      <c r="AF93" t="s">
        <v>31</v>
      </c>
    </row>
    <row r="94" spans="1:32">
      <c r="A94" t="s">
        <v>75</v>
      </c>
      <c r="C94" s="5">
        <v>49895.514000000003</v>
      </c>
      <c r="D94" s="5">
        <v>6.0000000000000001E-3</v>
      </c>
      <c r="E94">
        <f t="shared" si="14"/>
        <v>2337.0484294204066</v>
      </c>
      <c r="F94">
        <f t="shared" si="15"/>
        <v>2337</v>
      </c>
      <c r="G94">
        <f t="shared" ref="G94:G117" si="17">+C94-(C$7+F94*C$8)</f>
        <v>9.2855200004123617E-2</v>
      </c>
      <c r="I94">
        <f t="shared" si="12"/>
        <v>9.2855200004123617E-2</v>
      </c>
      <c r="O94">
        <f t="shared" ca="1" si="13"/>
        <v>-5.4795623093627344E-2</v>
      </c>
      <c r="Q94" s="2">
        <f t="shared" si="16"/>
        <v>34877.014000000003</v>
      </c>
      <c r="AA94" t="s">
        <v>37</v>
      </c>
      <c r="AB94">
        <v>8</v>
      </c>
      <c r="AD94" t="s">
        <v>32</v>
      </c>
      <c r="AF94" t="s">
        <v>31</v>
      </c>
    </row>
    <row r="95" spans="1:32">
      <c r="A95" t="s">
        <v>75</v>
      </c>
      <c r="C95" s="5">
        <v>49897.434000000001</v>
      </c>
      <c r="D95" s="5">
        <v>5.0000000000000001E-3</v>
      </c>
      <c r="E95">
        <f t="shared" si="14"/>
        <v>2338.0498217730228</v>
      </c>
      <c r="F95">
        <f t="shared" si="15"/>
        <v>2338</v>
      </c>
      <c r="G95">
        <f t="shared" si="17"/>
        <v>9.5524799995473586E-2</v>
      </c>
      <c r="I95">
        <f t="shared" si="12"/>
        <v>9.5524799995473586E-2</v>
      </c>
      <c r="O95">
        <f t="shared" ca="1" si="13"/>
        <v>-5.4676272166411244E-2</v>
      </c>
      <c r="Q95" s="2">
        <f t="shared" si="16"/>
        <v>34878.934000000001</v>
      </c>
      <c r="AA95" t="s">
        <v>37</v>
      </c>
      <c r="AB95">
        <v>7</v>
      </c>
      <c r="AD95" t="s">
        <v>32</v>
      </c>
      <c r="AF95" t="s">
        <v>31</v>
      </c>
    </row>
    <row r="96" spans="1:32">
      <c r="A96" t="s">
        <v>75</v>
      </c>
      <c r="C96" s="5">
        <v>49920.438999999998</v>
      </c>
      <c r="D96" s="5">
        <v>5.0000000000000001E-3</v>
      </c>
      <c r="E96">
        <f t="shared" si="14"/>
        <v>2350.0482754563304</v>
      </c>
      <c r="F96">
        <f t="shared" si="15"/>
        <v>2350</v>
      </c>
      <c r="G96">
        <f t="shared" si="17"/>
        <v>9.2559999997320119E-2</v>
      </c>
      <c r="I96">
        <f t="shared" si="12"/>
        <v>9.2559999997320119E-2</v>
      </c>
      <c r="O96">
        <f t="shared" ca="1" si="13"/>
        <v>-5.3244061039818047E-2</v>
      </c>
      <c r="Q96" s="2">
        <f t="shared" si="16"/>
        <v>34901.938999999998</v>
      </c>
      <c r="AA96" t="s">
        <v>37</v>
      </c>
      <c r="AB96">
        <v>6</v>
      </c>
      <c r="AD96" t="s">
        <v>29</v>
      </c>
      <c r="AF96" t="s">
        <v>31</v>
      </c>
    </row>
    <row r="97" spans="1:32">
      <c r="A97" t="s">
        <v>76</v>
      </c>
      <c r="C97" s="5">
        <v>49920.444000000003</v>
      </c>
      <c r="D97" s="5">
        <v>7.0000000000000001E-3</v>
      </c>
      <c r="E97">
        <f t="shared" si="14"/>
        <v>2350.0508832489177</v>
      </c>
      <c r="F97">
        <f t="shared" si="15"/>
        <v>2350</v>
      </c>
      <c r="G97">
        <f t="shared" si="17"/>
        <v>9.7560000001976732E-2</v>
      </c>
      <c r="I97">
        <f t="shared" si="12"/>
        <v>9.7560000001976732E-2</v>
      </c>
      <c r="O97">
        <f t="shared" ca="1" si="13"/>
        <v>-5.3244061039818047E-2</v>
      </c>
      <c r="Q97" s="2">
        <f t="shared" si="16"/>
        <v>34901.944000000003</v>
      </c>
      <c r="AA97" t="s">
        <v>37</v>
      </c>
      <c r="AB97">
        <v>10</v>
      </c>
      <c r="AD97" t="s">
        <v>32</v>
      </c>
      <c r="AF97" t="s">
        <v>31</v>
      </c>
    </row>
    <row r="98" spans="1:32">
      <c r="A98" t="s">
        <v>77</v>
      </c>
      <c r="C98" s="5">
        <v>50196.55</v>
      </c>
      <c r="D98" s="5">
        <v>5.0000000000000001E-3</v>
      </c>
      <c r="E98">
        <f t="shared" si="14"/>
        <v>2494.0563191404049</v>
      </c>
      <c r="F98">
        <f t="shared" si="15"/>
        <v>2494</v>
      </c>
      <c r="G98">
        <f t="shared" si="17"/>
        <v>0.10798240000440273</v>
      </c>
      <c r="I98">
        <f t="shared" si="12"/>
        <v>0.10798240000440273</v>
      </c>
      <c r="O98">
        <f t="shared" ca="1" si="13"/>
        <v>-3.6057527520699573E-2</v>
      </c>
      <c r="Q98" s="2">
        <f t="shared" si="16"/>
        <v>35178.050000000003</v>
      </c>
      <c r="AA98" t="s">
        <v>37</v>
      </c>
      <c r="AB98">
        <v>8</v>
      </c>
      <c r="AD98" t="s">
        <v>29</v>
      </c>
      <c r="AF98" t="s">
        <v>31</v>
      </c>
    </row>
    <row r="99" spans="1:32">
      <c r="A99" t="s">
        <v>77</v>
      </c>
      <c r="C99" s="5">
        <v>50290.493999999999</v>
      </c>
      <c r="D99" s="5">
        <v>6.0000000000000001E-3</v>
      </c>
      <c r="E99">
        <f t="shared" si="14"/>
        <v>2543.0536124603232</v>
      </c>
      <c r="F99">
        <f t="shared" si="15"/>
        <v>2543</v>
      </c>
      <c r="G99">
        <f t="shared" si="17"/>
        <v>0.10279279999667779</v>
      </c>
      <c r="I99">
        <f t="shared" si="12"/>
        <v>0.10279279999667779</v>
      </c>
      <c r="O99">
        <f t="shared" ca="1" si="13"/>
        <v>-3.020933208711063E-2</v>
      </c>
      <c r="Q99" s="2">
        <f t="shared" si="16"/>
        <v>35271.993999999999</v>
      </c>
      <c r="AA99" t="s">
        <v>37</v>
      </c>
      <c r="AB99">
        <v>8</v>
      </c>
      <c r="AD99" t="s">
        <v>32</v>
      </c>
      <c r="AF99" t="s">
        <v>31</v>
      </c>
    </row>
    <row r="100" spans="1:32">
      <c r="A100" t="s">
        <v>78</v>
      </c>
      <c r="C100" s="5">
        <v>50315.427000000003</v>
      </c>
      <c r="D100" s="5">
        <v>6.0000000000000001E-3</v>
      </c>
      <c r="E100">
        <f t="shared" si="14"/>
        <v>2556.057630964387</v>
      </c>
      <c r="F100">
        <f t="shared" si="15"/>
        <v>2556</v>
      </c>
      <c r="G100">
        <f t="shared" si="17"/>
        <v>0.11049759999878006</v>
      </c>
      <c r="I100">
        <f t="shared" si="12"/>
        <v>0.11049759999878006</v>
      </c>
      <c r="O100">
        <f t="shared" ca="1" si="13"/>
        <v>-2.8657770033301333E-2</v>
      </c>
      <c r="Q100" s="2">
        <f t="shared" si="16"/>
        <v>35296.927000000003</v>
      </c>
      <c r="AA100" t="s">
        <v>37</v>
      </c>
      <c r="AB100">
        <v>11</v>
      </c>
      <c r="AD100" t="s">
        <v>32</v>
      </c>
      <c r="AF100" t="s">
        <v>31</v>
      </c>
    </row>
    <row r="101" spans="1:32">
      <c r="A101" t="s">
        <v>79</v>
      </c>
      <c r="C101" s="5">
        <v>50518.663999999997</v>
      </c>
      <c r="D101" s="5">
        <v>5.0000000000000001E-3</v>
      </c>
      <c r="E101">
        <f t="shared" si="14"/>
        <v>2662.0576192814729</v>
      </c>
      <c r="F101">
        <f t="shared" si="15"/>
        <v>2662</v>
      </c>
      <c r="G101">
        <f t="shared" si="17"/>
        <v>0.11047519999556243</v>
      </c>
      <c r="I101">
        <f t="shared" si="12"/>
        <v>0.11047519999556243</v>
      </c>
      <c r="O101">
        <f t="shared" ca="1" si="13"/>
        <v>-1.6006571748394649E-2</v>
      </c>
      <c r="Q101" s="2">
        <f t="shared" si="16"/>
        <v>35500.163999999997</v>
      </c>
      <c r="AA101" t="s">
        <v>37</v>
      </c>
      <c r="AB101">
        <v>5</v>
      </c>
      <c r="AD101" t="s">
        <v>29</v>
      </c>
      <c r="AF101" t="s">
        <v>31</v>
      </c>
    </row>
    <row r="102" spans="1:32">
      <c r="A102" t="s">
        <v>80</v>
      </c>
      <c r="C102" s="5">
        <v>50570.43</v>
      </c>
      <c r="D102" s="5">
        <v>8.0000000000000002E-3</v>
      </c>
      <c r="E102">
        <f t="shared" si="14"/>
        <v>2689.0566174718751</v>
      </c>
      <c r="F102">
        <f t="shared" si="15"/>
        <v>2689</v>
      </c>
      <c r="G102">
        <f t="shared" si="17"/>
        <v>0.10855440000159433</v>
      </c>
      <c r="I102">
        <f t="shared" si="12"/>
        <v>0.10855440000159433</v>
      </c>
      <c r="O102">
        <f t="shared" ca="1" si="13"/>
        <v>-1.2784096713559956E-2</v>
      </c>
      <c r="Q102" s="2">
        <f t="shared" si="16"/>
        <v>35551.93</v>
      </c>
      <c r="AA102" t="s">
        <v>37</v>
      </c>
      <c r="AB102">
        <v>6</v>
      </c>
      <c r="AD102" t="s">
        <v>29</v>
      </c>
      <c r="AF102" t="s">
        <v>31</v>
      </c>
    </row>
    <row r="103" spans="1:32">
      <c r="A103" t="s">
        <v>80</v>
      </c>
      <c r="C103" s="5">
        <v>50639.462</v>
      </c>
      <c r="D103" s="5">
        <v>6.0000000000000001E-3</v>
      </c>
      <c r="E103">
        <f t="shared" si="14"/>
        <v>2725.0608450165901</v>
      </c>
      <c r="F103">
        <f t="shared" si="15"/>
        <v>2725</v>
      </c>
      <c r="G103">
        <f t="shared" si="17"/>
        <v>0.11665999999968335</v>
      </c>
      <c r="I103">
        <f t="shared" si="12"/>
        <v>0.11665999999968335</v>
      </c>
      <c r="O103">
        <f t="shared" ca="1" si="13"/>
        <v>-8.4874633337803096E-3</v>
      </c>
      <c r="Q103" s="2">
        <f t="shared" si="16"/>
        <v>35620.962</v>
      </c>
      <c r="AA103" t="s">
        <v>37</v>
      </c>
      <c r="AB103">
        <v>8</v>
      </c>
      <c r="AD103" t="s">
        <v>32</v>
      </c>
      <c r="AF103" t="s">
        <v>31</v>
      </c>
    </row>
    <row r="104" spans="1:32">
      <c r="A104" t="s">
        <v>82</v>
      </c>
      <c r="C104" s="5">
        <v>50938.584000000003</v>
      </c>
      <c r="D104" s="5">
        <v>4.0000000000000001E-3</v>
      </c>
      <c r="E104">
        <f t="shared" si="14"/>
        <v>2881.070471735075</v>
      </c>
      <c r="F104">
        <f t="shared" si="15"/>
        <v>2881</v>
      </c>
      <c r="G104">
        <f t="shared" si="17"/>
        <v>0.1351176000025589</v>
      </c>
      <c r="I104">
        <f t="shared" si="12"/>
        <v>0.1351176000025589</v>
      </c>
      <c r="O104">
        <f t="shared" ca="1" si="13"/>
        <v>1.0131281311931362E-2</v>
      </c>
      <c r="Q104" s="2">
        <f t="shared" si="16"/>
        <v>35920.084000000003</v>
      </c>
      <c r="AA104" t="s">
        <v>37</v>
      </c>
      <c r="AB104">
        <v>6</v>
      </c>
      <c r="AD104" t="s">
        <v>81</v>
      </c>
      <c r="AF104" t="s">
        <v>31</v>
      </c>
    </row>
    <row r="105" spans="1:32">
      <c r="A105" t="s">
        <v>83</v>
      </c>
      <c r="B105" s="3" t="s">
        <v>84</v>
      </c>
      <c r="C105" s="5">
        <v>51308.606299999999</v>
      </c>
      <c r="D105" s="5">
        <v>5.9999999999999995E-4</v>
      </c>
      <c r="E105">
        <f t="shared" si="14"/>
        <v>3074.0587537755605</v>
      </c>
      <c r="F105">
        <f t="shared" si="15"/>
        <v>3074</v>
      </c>
      <c r="G105">
        <f t="shared" si="17"/>
        <v>0.11265039999852888</v>
      </c>
      <c r="J105">
        <f>+G105</f>
        <v>0.11265039999852888</v>
      </c>
      <c r="O105">
        <f t="shared" ca="1" si="13"/>
        <v>3.3166010264638834E-2</v>
      </c>
      <c r="Q105" s="2">
        <f t="shared" si="16"/>
        <v>36290.106299999999</v>
      </c>
      <c r="U105" s="3"/>
    </row>
    <row r="106" spans="1:32">
      <c r="A106" s="30" t="s">
        <v>406</v>
      </c>
      <c r="B106" s="32" t="s">
        <v>87</v>
      </c>
      <c r="C106" s="31">
        <v>52148.438000000002</v>
      </c>
      <c r="D106" s="5"/>
      <c r="E106">
        <f t="shared" si="14"/>
        <v>3512.0801297470689</v>
      </c>
      <c r="F106">
        <f t="shared" si="15"/>
        <v>3512</v>
      </c>
      <c r="G106">
        <f t="shared" si="17"/>
        <v>0.15363519999664277</v>
      </c>
      <c r="I106">
        <f t="shared" ref="I106:I111" si="18">+G106</f>
        <v>0.15363519999664277</v>
      </c>
      <c r="O106">
        <f t="shared" ca="1" si="13"/>
        <v>8.5441716385290911E-2</v>
      </c>
      <c r="Q106" s="2">
        <f t="shared" si="16"/>
        <v>37129.938000000002</v>
      </c>
    </row>
    <row r="107" spans="1:32">
      <c r="A107" s="30" t="s">
        <v>410</v>
      </c>
      <c r="B107" s="32" t="s">
        <v>87</v>
      </c>
      <c r="C107" s="31">
        <v>52426.474000000002</v>
      </c>
      <c r="D107" s="5"/>
      <c r="E107">
        <f t="shared" si="14"/>
        <v>3657.0921735763432</v>
      </c>
      <c r="F107">
        <f t="shared" si="15"/>
        <v>3657</v>
      </c>
      <c r="G107">
        <f t="shared" si="17"/>
        <v>0.17672719999973197</v>
      </c>
      <c r="I107">
        <f t="shared" si="18"/>
        <v>0.17672719999973197</v>
      </c>
      <c r="O107">
        <f t="shared" ca="1" si="13"/>
        <v>0.10274760083162549</v>
      </c>
      <c r="Q107" s="2">
        <f t="shared" si="16"/>
        <v>37407.974000000002</v>
      </c>
    </row>
    <row r="108" spans="1:32">
      <c r="A108" s="8" t="s">
        <v>95</v>
      </c>
      <c r="B108" s="9" t="s">
        <v>87</v>
      </c>
      <c r="C108" s="8">
        <v>52819.531999999999</v>
      </c>
      <c r="D108" s="8">
        <v>3.0000000000000001E-3</v>
      </c>
      <c r="E108">
        <f t="shared" si="14"/>
        <v>3862.0949211466091</v>
      </c>
      <c r="F108">
        <f t="shared" si="15"/>
        <v>3862</v>
      </c>
      <c r="G108">
        <f t="shared" si="17"/>
        <v>0.18199520000052871</v>
      </c>
      <c r="I108">
        <f t="shared" si="18"/>
        <v>0.18199520000052871</v>
      </c>
      <c r="O108">
        <f t="shared" ca="1" si="13"/>
        <v>0.1272145409109261</v>
      </c>
      <c r="Q108" s="2">
        <f t="shared" si="16"/>
        <v>37801.031999999999</v>
      </c>
    </row>
    <row r="109" spans="1:32">
      <c r="A109" s="10" t="s">
        <v>86</v>
      </c>
      <c r="B109" s="11" t="s">
        <v>87</v>
      </c>
      <c r="C109" s="8">
        <v>53095.618000000002</v>
      </c>
      <c r="D109" s="12">
        <v>4.0000000000000001E-3</v>
      </c>
      <c r="E109">
        <f t="shared" si="14"/>
        <v>4006.0899258677582</v>
      </c>
      <c r="F109">
        <f t="shared" si="15"/>
        <v>4006</v>
      </c>
      <c r="G109">
        <f t="shared" si="17"/>
        <v>0.17241759999888018</v>
      </c>
      <c r="I109">
        <f t="shared" si="18"/>
        <v>0.17241759999888018</v>
      </c>
      <c r="O109">
        <f t="shared" ca="1" si="13"/>
        <v>0.14440107443004463</v>
      </c>
      <c r="Q109" s="2">
        <f t="shared" si="16"/>
        <v>38077.118000000002</v>
      </c>
    </row>
    <row r="110" spans="1:32">
      <c r="A110" s="10" t="s">
        <v>101</v>
      </c>
      <c r="B110" s="11" t="s">
        <v>87</v>
      </c>
      <c r="C110" s="10">
        <v>53515.527999999998</v>
      </c>
      <c r="D110" s="10">
        <v>5.0000000000000001E-3</v>
      </c>
      <c r="E110">
        <f t="shared" si="14"/>
        <v>4225.0975627361859</v>
      </c>
      <c r="F110">
        <f t="shared" si="15"/>
        <v>4225</v>
      </c>
      <c r="G110">
        <f t="shared" si="17"/>
        <v>0.18705999999656342</v>
      </c>
      <c r="I110">
        <f t="shared" si="18"/>
        <v>0.18705999999656342</v>
      </c>
      <c r="O110">
        <f t="shared" ca="1" si="13"/>
        <v>0.1705389274903707</v>
      </c>
      <c r="Q110" s="2">
        <f t="shared" si="16"/>
        <v>38497.027999999998</v>
      </c>
    </row>
    <row r="111" spans="1:32">
      <c r="A111" s="10" t="s">
        <v>101</v>
      </c>
      <c r="B111" s="11" t="s">
        <v>87</v>
      </c>
      <c r="C111" s="10">
        <v>53563.466</v>
      </c>
      <c r="D111" s="10">
        <v>4.0000000000000001E-3</v>
      </c>
      <c r="E111">
        <f t="shared" si="14"/>
        <v>4250.1000349235574</v>
      </c>
      <c r="F111">
        <f t="shared" si="15"/>
        <v>4250</v>
      </c>
      <c r="G111">
        <f t="shared" si="17"/>
        <v>0.19180000000051223</v>
      </c>
      <c r="I111">
        <f t="shared" si="18"/>
        <v>0.19180000000051223</v>
      </c>
      <c r="O111">
        <f t="shared" ca="1" si="13"/>
        <v>0.17352270067077313</v>
      </c>
      <c r="Q111" s="2">
        <f t="shared" si="16"/>
        <v>38544.966</v>
      </c>
    </row>
    <row r="112" spans="1:32">
      <c r="A112" s="30" t="s">
        <v>467</v>
      </c>
      <c r="B112" s="32" t="s">
        <v>87</v>
      </c>
      <c r="C112" s="31">
        <v>53611.405500000001</v>
      </c>
      <c r="D112" s="5"/>
      <c r="E112">
        <f t="shared" si="14"/>
        <v>4275.1032894487034</v>
      </c>
      <c r="F112">
        <f t="shared" si="15"/>
        <v>4275</v>
      </c>
      <c r="G112">
        <f t="shared" si="17"/>
        <v>0.19803999999567168</v>
      </c>
      <c r="K112">
        <f>+G112</f>
        <v>0.19803999999567168</v>
      </c>
      <c r="O112">
        <f t="shared" ca="1" si="13"/>
        <v>0.17650647385117568</v>
      </c>
      <c r="Q112" s="2">
        <f t="shared" si="16"/>
        <v>38592.905500000001</v>
      </c>
    </row>
    <row r="113" spans="1:17">
      <c r="A113" s="13" t="s">
        <v>97</v>
      </c>
      <c r="B113" s="9" t="s">
        <v>87</v>
      </c>
      <c r="C113" s="8">
        <v>53866.416989999998</v>
      </c>
      <c r="D113" s="8">
        <v>1E-4</v>
      </c>
      <c r="E113">
        <f t="shared" si="14"/>
        <v>4408.1067039880008</v>
      </c>
      <c r="F113">
        <f t="shared" si="15"/>
        <v>4408</v>
      </c>
      <c r="G113">
        <f t="shared" si="17"/>
        <v>0.20458679999865126</v>
      </c>
      <c r="K113">
        <f>+G113</f>
        <v>0.20458679999865126</v>
      </c>
      <c r="O113">
        <f t="shared" ca="1" si="13"/>
        <v>0.19238014717091712</v>
      </c>
      <c r="Q113" s="2">
        <f t="shared" si="16"/>
        <v>38847.916989999998</v>
      </c>
    </row>
    <row r="114" spans="1:17">
      <c r="A114" s="14" t="s">
        <v>100</v>
      </c>
      <c r="B114" s="15" t="s">
        <v>87</v>
      </c>
      <c r="C114" s="16">
        <v>55400.361700000001</v>
      </c>
      <c r="D114" s="16">
        <v>2.9999999999999997E-4</v>
      </c>
      <c r="E114">
        <f t="shared" si="14"/>
        <v>5208.1486320771837</v>
      </c>
      <c r="F114">
        <f t="shared" si="15"/>
        <v>5208</v>
      </c>
      <c r="G114">
        <f t="shared" si="17"/>
        <v>0.28497679999418324</v>
      </c>
      <c r="K114">
        <f>+G114</f>
        <v>0.28497679999418324</v>
      </c>
      <c r="O114">
        <f t="shared" ca="1" si="13"/>
        <v>0.28786088894379758</v>
      </c>
      <c r="Q114" s="2">
        <f t="shared" si="16"/>
        <v>40381.861700000001</v>
      </c>
    </row>
    <row r="115" spans="1:17">
      <c r="A115" s="14" t="s">
        <v>100</v>
      </c>
      <c r="B115" s="15" t="s">
        <v>87</v>
      </c>
      <c r="C115" s="16">
        <v>55423.371400000004</v>
      </c>
      <c r="D115" s="16">
        <v>1E-4</v>
      </c>
      <c r="E115">
        <f t="shared" si="14"/>
        <v>5220.1495370855237</v>
      </c>
      <c r="F115">
        <f t="shared" si="15"/>
        <v>5220</v>
      </c>
      <c r="G115">
        <f t="shared" si="17"/>
        <v>0.28671200000098906</v>
      </c>
      <c r="K115">
        <f>+G115</f>
        <v>0.28671200000098906</v>
      </c>
      <c r="O115">
        <f t="shared" ca="1" si="13"/>
        <v>0.28929310007039077</v>
      </c>
      <c r="Q115" s="2">
        <f t="shared" si="16"/>
        <v>40404.871400000004</v>
      </c>
    </row>
    <row r="116" spans="1:17">
      <c r="A116" s="30" t="s">
        <v>452</v>
      </c>
      <c r="B116" s="32" t="s">
        <v>87</v>
      </c>
      <c r="C116" s="31">
        <v>55674.5605</v>
      </c>
      <c r="D116" s="5"/>
      <c r="E116">
        <f t="shared" si="14"/>
        <v>5351.1593515650702</v>
      </c>
      <c r="F116">
        <f t="shared" si="15"/>
        <v>5351</v>
      </c>
      <c r="G116">
        <f t="shared" si="17"/>
        <v>0.30552959999477025</v>
      </c>
      <c r="I116">
        <f>+G116</f>
        <v>0.30552959999477025</v>
      </c>
      <c r="O116">
        <f t="shared" ca="1" si="13"/>
        <v>0.30492807153570001</v>
      </c>
      <c r="Q116" s="2">
        <f t="shared" si="16"/>
        <v>40656.0605</v>
      </c>
    </row>
    <row r="117" spans="1:17">
      <c r="A117" s="33" t="s">
        <v>102</v>
      </c>
      <c r="B117" s="34" t="s">
        <v>87</v>
      </c>
      <c r="C117" s="33">
        <v>56046.548900000002</v>
      </c>
      <c r="D117" s="33">
        <v>2.0000000000000001E-4</v>
      </c>
      <c r="E117">
        <f t="shared" si="14"/>
        <v>5545.1730698058091</v>
      </c>
      <c r="F117">
        <f>ROUND(2*E117,0)/2</f>
        <v>5545</v>
      </c>
      <c r="G117">
        <f t="shared" si="17"/>
        <v>0.33183200000348734</v>
      </c>
      <c r="J117">
        <f>+G117</f>
        <v>0.33183200000348734</v>
      </c>
      <c r="O117">
        <f t="shared" ca="1" si="13"/>
        <v>0.32808215141562347</v>
      </c>
      <c r="Q117" s="2">
        <f t="shared" si="16"/>
        <v>41028.048900000002</v>
      </c>
    </row>
    <row r="118" spans="1:17">
      <c r="A118" s="33" t="s">
        <v>104</v>
      </c>
      <c r="B118" s="34"/>
      <c r="C118" s="33">
        <v>56117.494550000003</v>
      </c>
      <c r="D118" s="35">
        <v>3.3000000000000003E-5</v>
      </c>
      <c r="E118">
        <f>+(C118-C$7)/C$8</f>
        <v>5582.1753778065586</v>
      </c>
      <c r="F118">
        <f>ROUND(2*E118,0)/2</f>
        <v>5582</v>
      </c>
      <c r="G118">
        <f>+C118-(C$7+F118*C$8)</f>
        <v>0.33625720000418369</v>
      </c>
      <c r="K118">
        <f>+G118</f>
        <v>0.33625720000418369</v>
      </c>
      <c r="O118">
        <f ca="1">+C$11+C$12*$F118</f>
        <v>0.33249813572261921</v>
      </c>
      <c r="Q118" s="2">
        <f>+C118-15018.5</f>
        <v>41098.994550000003</v>
      </c>
    </row>
    <row r="119" spans="1:17">
      <c r="A119" s="36" t="s">
        <v>0</v>
      </c>
      <c r="B119" s="37" t="s">
        <v>87</v>
      </c>
      <c r="C119" s="38">
        <v>56830.783100000001</v>
      </c>
      <c r="D119" s="38">
        <v>4.0000000000000002E-4</v>
      </c>
      <c r="E119">
        <f>+(C119-C$7)/C$8</f>
        <v>5954.1970961290754</v>
      </c>
      <c r="F119">
        <f>ROUND(2*E119,0)/2</f>
        <v>5954</v>
      </c>
      <c r="G119">
        <f>+C119-(C$7+F119*C$8)</f>
        <v>0.37789839999459218</v>
      </c>
      <c r="K119">
        <f>+G119</f>
        <v>0.37789839999459218</v>
      </c>
      <c r="O119">
        <f ca="1">+C$11+C$12*$F119</f>
        <v>0.37689668064700865</v>
      </c>
      <c r="Q119" s="2">
        <f>+C119-15018.5</f>
        <v>41812.283100000001</v>
      </c>
    </row>
    <row r="120" spans="1:17">
      <c r="A120" s="36" t="s">
        <v>0</v>
      </c>
      <c r="B120" s="37" t="s">
        <v>87</v>
      </c>
      <c r="C120" s="38">
        <v>57225.773099999999</v>
      </c>
      <c r="D120" s="38">
        <v>1E-4</v>
      </c>
      <c r="E120">
        <f>+(C120-C$7)/C$8</f>
        <v>6160.2074947541623</v>
      </c>
      <c r="F120">
        <f>ROUND(2*E120,0)/2</f>
        <v>6160</v>
      </c>
      <c r="G120">
        <f>+C120-(C$7+F120*C$8)</f>
        <v>0.39783599999645958</v>
      </c>
      <c r="K120">
        <f>+G120</f>
        <v>0.39783599999645958</v>
      </c>
      <c r="O120">
        <f ca="1">+C$11+C$12*$F120</f>
        <v>0.40148297165352542</v>
      </c>
      <c r="Q120" s="2">
        <f>+C120-15018.5</f>
        <v>42207.273099999999</v>
      </c>
    </row>
    <row r="122" spans="1:17">
      <c r="B122" s="7"/>
      <c r="C122" s="5"/>
      <c r="D122" s="5"/>
    </row>
    <row r="123" spans="1:17">
      <c r="B123" s="7"/>
      <c r="C123" s="5"/>
      <c r="D123" s="5"/>
    </row>
    <row r="124" spans="1:17">
      <c r="B124" s="7"/>
      <c r="C124" s="5"/>
      <c r="D124" s="5"/>
    </row>
    <row r="125" spans="1:17">
      <c r="B125" s="7"/>
      <c r="C125" s="5"/>
      <c r="D125" s="5"/>
    </row>
    <row r="126" spans="1:17">
      <c r="B126" s="7"/>
      <c r="C126" s="5"/>
      <c r="D126" s="5"/>
    </row>
    <row r="127" spans="1:17">
      <c r="B127" s="7"/>
      <c r="C127" s="5"/>
      <c r="D127" s="5"/>
    </row>
    <row r="128" spans="1:17">
      <c r="B128" s="7"/>
      <c r="C128" s="5"/>
      <c r="D128" s="5"/>
    </row>
    <row r="129" spans="2:4">
      <c r="B129" s="7"/>
      <c r="C129" s="5"/>
      <c r="D129" s="5"/>
    </row>
    <row r="130" spans="2:4">
      <c r="B130" s="7"/>
      <c r="C130" s="5"/>
      <c r="D130" s="5"/>
    </row>
    <row r="131" spans="2:4">
      <c r="B131" s="7"/>
      <c r="C131" s="5"/>
      <c r="D131" s="5"/>
    </row>
    <row r="132" spans="2:4">
      <c r="B132" s="7"/>
      <c r="C132" s="5"/>
      <c r="D132" s="5"/>
    </row>
    <row r="133" spans="2:4">
      <c r="B133" s="7"/>
      <c r="C133" s="5"/>
      <c r="D133" s="5"/>
    </row>
    <row r="134" spans="2:4">
      <c r="B134" s="7"/>
      <c r="C134" s="5"/>
      <c r="D134" s="5"/>
    </row>
    <row r="135" spans="2:4">
      <c r="B135" s="7"/>
      <c r="C135" s="5"/>
      <c r="D135" s="5"/>
    </row>
    <row r="136" spans="2:4">
      <c r="B136" s="7"/>
      <c r="C136" s="5"/>
      <c r="D136" s="5"/>
    </row>
    <row r="137" spans="2:4">
      <c r="B137" s="7"/>
      <c r="C137" s="5"/>
      <c r="D137" s="5"/>
    </row>
    <row r="138" spans="2:4">
      <c r="B138" s="7"/>
      <c r="C138" s="5"/>
      <c r="D138" s="5"/>
    </row>
    <row r="139" spans="2:4">
      <c r="B139" s="7"/>
      <c r="C139" s="5"/>
      <c r="D139" s="5"/>
    </row>
    <row r="140" spans="2:4">
      <c r="B140" s="7"/>
      <c r="C140" s="5"/>
      <c r="D140" s="5"/>
    </row>
    <row r="141" spans="2:4">
      <c r="B141" s="7"/>
      <c r="C141" s="5"/>
      <c r="D141" s="5"/>
    </row>
    <row r="142" spans="2:4">
      <c r="B142" s="7"/>
      <c r="C142" s="5"/>
      <c r="D142" s="5"/>
    </row>
    <row r="143" spans="2:4">
      <c r="B143" s="7"/>
      <c r="C143" s="5"/>
      <c r="D143" s="5"/>
    </row>
    <row r="144" spans="2:4">
      <c r="B144" s="7"/>
      <c r="C144" s="5"/>
      <c r="D144" s="5"/>
    </row>
    <row r="145" spans="2:4">
      <c r="B145" s="7"/>
      <c r="C145" s="5"/>
      <c r="D145" s="5"/>
    </row>
    <row r="146" spans="2:4">
      <c r="B146" s="7"/>
      <c r="C146" s="5"/>
      <c r="D146" s="5"/>
    </row>
    <row r="147" spans="2:4">
      <c r="B147" s="7"/>
      <c r="C147" s="5"/>
      <c r="D147" s="5"/>
    </row>
    <row r="148" spans="2:4">
      <c r="B148" s="7"/>
      <c r="C148" s="5"/>
      <c r="D148" s="5"/>
    </row>
    <row r="149" spans="2:4">
      <c r="B149" s="7"/>
      <c r="C149" s="5"/>
      <c r="D149" s="5"/>
    </row>
    <row r="150" spans="2:4">
      <c r="B150" s="7"/>
      <c r="C150" s="5"/>
      <c r="D150" s="5"/>
    </row>
    <row r="151" spans="2:4">
      <c r="B151" s="7"/>
      <c r="C151" s="5"/>
      <c r="D151" s="5"/>
    </row>
    <row r="152" spans="2:4">
      <c r="B152" s="7"/>
      <c r="C152" s="5"/>
      <c r="D152" s="5"/>
    </row>
    <row r="153" spans="2:4">
      <c r="B153" s="7"/>
      <c r="C153" s="5"/>
      <c r="D153" s="5"/>
    </row>
    <row r="154" spans="2:4">
      <c r="B154" s="7"/>
      <c r="C154" s="5"/>
      <c r="D154" s="5"/>
    </row>
    <row r="155" spans="2:4">
      <c r="B155" s="7"/>
      <c r="C155" s="5"/>
      <c r="D155" s="5"/>
    </row>
    <row r="156" spans="2:4">
      <c r="B156" s="7"/>
      <c r="C156" s="5"/>
      <c r="D156" s="5"/>
    </row>
    <row r="157" spans="2:4">
      <c r="B157" s="7"/>
      <c r="C157" s="5"/>
      <c r="D157" s="5"/>
    </row>
    <row r="158" spans="2:4">
      <c r="B158" s="7"/>
      <c r="C158" s="5"/>
      <c r="D158" s="5"/>
    </row>
    <row r="159" spans="2:4">
      <c r="B159" s="7"/>
      <c r="C159" s="5"/>
      <c r="D159" s="5"/>
    </row>
    <row r="160" spans="2:4">
      <c r="B160" s="7"/>
      <c r="C160" s="5"/>
      <c r="D160" s="5"/>
    </row>
    <row r="161" spans="2:4">
      <c r="B161" s="7"/>
      <c r="C161" s="5"/>
      <c r="D161" s="5"/>
    </row>
    <row r="162" spans="2:4">
      <c r="B162" s="7"/>
      <c r="C162" s="5"/>
      <c r="D162" s="5"/>
    </row>
    <row r="163" spans="2:4">
      <c r="B163" s="7"/>
      <c r="C163" s="5"/>
      <c r="D163" s="5"/>
    </row>
    <row r="164" spans="2:4">
      <c r="B164" s="7"/>
      <c r="C164" s="5"/>
      <c r="D164" s="5"/>
    </row>
    <row r="165" spans="2:4">
      <c r="B165" s="7"/>
      <c r="C165" s="5"/>
      <c r="D165" s="5"/>
    </row>
    <row r="166" spans="2:4">
      <c r="B166" s="7"/>
      <c r="C166" s="5"/>
      <c r="D166" s="5"/>
    </row>
    <row r="167" spans="2:4">
      <c r="B167" s="7"/>
      <c r="C167" s="5"/>
      <c r="D167" s="5"/>
    </row>
    <row r="168" spans="2:4">
      <c r="B168" s="7"/>
      <c r="C168" s="5"/>
      <c r="D168" s="5"/>
    </row>
    <row r="169" spans="2:4">
      <c r="B169" s="7"/>
      <c r="C169" s="5"/>
      <c r="D169" s="5"/>
    </row>
    <row r="170" spans="2:4">
      <c r="B170" s="7"/>
      <c r="C170" s="5"/>
      <c r="D170" s="5"/>
    </row>
    <row r="171" spans="2:4">
      <c r="B171" s="7"/>
      <c r="C171" s="5"/>
      <c r="D171" s="5"/>
    </row>
    <row r="172" spans="2:4">
      <c r="B172" s="7"/>
      <c r="C172" s="5"/>
      <c r="D172" s="5"/>
    </row>
    <row r="173" spans="2:4">
      <c r="B173" s="7"/>
      <c r="C173" s="5"/>
      <c r="D173" s="5"/>
    </row>
    <row r="174" spans="2:4">
      <c r="B174" s="7"/>
      <c r="C174" s="5"/>
      <c r="D174" s="5"/>
    </row>
    <row r="175" spans="2:4">
      <c r="B175" s="7"/>
      <c r="C175" s="5"/>
      <c r="D175" s="5"/>
    </row>
    <row r="176" spans="2:4">
      <c r="B176" s="7"/>
      <c r="C176" s="5"/>
      <c r="D176" s="5"/>
    </row>
    <row r="177" spans="2:4">
      <c r="B177" s="7"/>
      <c r="C177" s="5"/>
      <c r="D177" s="5"/>
    </row>
    <row r="178" spans="2:4">
      <c r="B178" s="7"/>
      <c r="C178" s="5"/>
      <c r="D178" s="5"/>
    </row>
    <row r="179" spans="2:4">
      <c r="B179" s="7"/>
      <c r="C179" s="5"/>
      <c r="D179" s="5"/>
    </row>
    <row r="180" spans="2:4">
      <c r="B180" s="7"/>
      <c r="C180" s="5"/>
      <c r="D180" s="5"/>
    </row>
    <row r="181" spans="2:4">
      <c r="B181" s="7"/>
      <c r="C181" s="5"/>
      <c r="D181" s="5"/>
    </row>
    <row r="182" spans="2:4">
      <c r="B182" s="7"/>
      <c r="C182" s="5"/>
      <c r="D182" s="5"/>
    </row>
    <row r="183" spans="2:4">
      <c r="B183" s="7"/>
      <c r="C183" s="5"/>
      <c r="D183" s="5"/>
    </row>
    <row r="184" spans="2:4">
      <c r="B184" s="7"/>
      <c r="C184" s="5"/>
      <c r="D184" s="5"/>
    </row>
    <row r="185" spans="2:4">
      <c r="B185" s="7"/>
      <c r="C185" s="5"/>
      <c r="D185" s="5"/>
    </row>
    <row r="186" spans="2:4">
      <c r="B186" s="7"/>
      <c r="C186" s="5"/>
      <c r="D186" s="5"/>
    </row>
    <row r="187" spans="2:4">
      <c r="B187" s="7"/>
      <c r="C187" s="5"/>
      <c r="D187" s="5"/>
    </row>
    <row r="188" spans="2:4">
      <c r="B188" s="7"/>
      <c r="C188" s="5"/>
      <c r="D188" s="5"/>
    </row>
    <row r="189" spans="2:4">
      <c r="B189" s="7"/>
      <c r="C189" s="5"/>
      <c r="D189" s="5"/>
    </row>
    <row r="190" spans="2:4">
      <c r="B190" s="7"/>
      <c r="C190" s="5"/>
      <c r="D190" s="5"/>
    </row>
    <row r="191" spans="2:4">
      <c r="B191" s="7"/>
      <c r="C191" s="5"/>
      <c r="D191" s="5"/>
    </row>
    <row r="192" spans="2:4">
      <c r="B192" s="7"/>
      <c r="C192" s="5"/>
      <c r="D192" s="5"/>
    </row>
    <row r="193" spans="2:4">
      <c r="B193" s="7"/>
      <c r="C193" s="5"/>
      <c r="D193" s="5"/>
    </row>
    <row r="194" spans="2:4">
      <c r="B194" s="7"/>
      <c r="C194" s="5"/>
      <c r="D194" s="5"/>
    </row>
    <row r="195" spans="2:4">
      <c r="B195" s="7"/>
      <c r="C195" s="5"/>
      <c r="D195" s="5"/>
    </row>
    <row r="196" spans="2:4">
      <c r="B196" s="7"/>
      <c r="C196" s="5"/>
      <c r="D196" s="5"/>
    </row>
    <row r="197" spans="2:4">
      <c r="B197" s="7"/>
      <c r="C197" s="5"/>
      <c r="D197" s="5"/>
    </row>
    <row r="198" spans="2:4">
      <c r="B198" s="7"/>
      <c r="C198" s="5"/>
      <c r="D198" s="5"/>
    </row>
    <row r="199" spans="2:4">
      <c r="B199" s="7"/>
      <c r="C199" s="5"/>
      <c r="D199" s="5"/>
    </row>
    <row r="200" spans="2:4">
      <c r="B200" s="7"/>
      <c r="C200" s="5"/>
      <c r="D200" s="5"/>
    </row>
    <row r="201" spans="2:4">
      <c r="B201" s="7"/>
      <c r="C201" s="5"/>
      <c r="D201" s="5"/>
    </row>
    <row r="202" spans="2:4">
      <c r="B202" s="7"/>
      <c r="C202" s="5"/>
      <c r="D202" s="5"/>
    </row>
    <row r="203" spans="2:4">
      <c r="B203" s="7"/>
      <c r="C203" s="5"/>
      <c r="D203" s="5"/>
    </row>
    <row r="204" spans="2:4">
      <c r="B204" s="7"/>
      <c r="C204" s="5"/>
      <c r="D204" s="5"/>
    </row>
    <row r="205" spans="2:4">
      <c r="B205" s="7"/>
      <c r="C205" s="5"/>
      <c r="D205" s="5"/>
    </row>
    <row r="206" spans="2:4">
      <c r="B206" s="7"/>
      <c r="C206" s="5"/>
      <c r="D206" s="5"/>
    </row>
    <row r="207" spans="2:4">
      <c r="B207" s="7"/>
      <c r="C207" s="5"/>
      <c r="D207" s="5"/>
    </row>
    <row r="208" spans="2:4">
      <c r="B208" s="7"/>
      <c r="C208" s="5"/>
      <c r="D208" s="5"/>
    </row>
    <row r="209" spans="2:4">
      <c r="B209" s="7"/>
      <c r="C209" s="5"/>
      <c r="D209" s="5"/>
    </row>
    <row r="210" spans="2:4">
      <c r="B210" s="7"/>
      <c r="C210" s="5"/>
      <c r="D210" s="5"/>
    </row>
    <row r="211" spans="2:4">
      <c r="B211" s="7"/>
      <c r="C211" s="5"/>
      <c r="D211" s="5"/>
    </row>
    <row r="212" spans="2:4">
      <c r="B212" s="7"/>
      <c r="C212" s="5"/>
      <c r="D212" s="5"/>
    </row>
    <row r="213" spans="2:4">
      <c r="B213" s="7"/>
      <c r="C213" s="5"/>
      <c r="D213" s="5"/>
    </row>
    <row r="214" spans="2:4">
      <c r="B214" s="7"/>
      <c r="C214" s="5"/>
      <c r="D214" s="5"/>
    </row>
    <row r="215" spans="2:4">
      <c r="B215" s="7"/>
      <c r="C215" s="5"/>
      <c r="D215" s="5"/>
    </row>
    <row r="216" spans="2:4">
      <c r="B216" s="7"/>
      <c r="C216" s="5"/>
      <c r="D216" s="5"/>
    </row>
    <row r="217" spans="2:4">
      <c r="B217" s="7"/>
      <c r="C217" s="5"/>
      <c r="D217" s="5"/>
    </row>
    <row r="218" spans="2:4">
      <c r="B218" s="7"/>
      <c r="C218" s="5"/>
      <c r="D218" s="5"/>
    </row>
    <row r="219" spans="2:4">
      <c r="B219" s="7"/>
      <c r="C219" s="5"/>
      <c r="D219" s="5"/>
    </row>
    <row r="220" spans="2:4">
      <c r="B220" s="7"/>
      <c r="C220" s="5"/>
      <c r="D220" s="5"/>
    </row>
    <row r="221" spans="2:4">
      <c r="B221" s="7"/>
      <c r="C221" s="5"/>
      <c r="D221" s="5"/>
    </row>
    <row r="222" spans="2:4">
      <c r="B222" s="7"/>
      <c r="C222" s="5"/>
      <c r="D222" s="5"/>
    </row>
    <row r="223" spans="2:4">
      <c r="B223" s="7"/>
      <c r="C223" s="5"/>
      <c r="D223" s="5"/>
    </row>
    <row r="224" spans="2:4">
      <c r="B224" s="7"/>
      <c r="C224" s="5"/>
      <c r="D224" s="5"/>
    </row>
    <row r="225" spans="2:4">
      <c r="B225" s="7"/>
      <c r="C225" s="5"/>
      <c r="D225" s="5"/>
    </row>
    <row r="226" spans="2:4">
      <c r="B226" s="7"/>
      <c r="C226" s="5"/>
      <c r="D226" s="5"/>
    </row>
    <row r="227" spans="2:4">
      <c r="B227" s="7"/>
      <c r="C227" s="5"/>
      <c r="D227" s="5"/>
    </row>
    <row r="228" spans="2:4">
      <c r="B228" s="7"/>
      <c r="C228" s="5"/>
      <c r="D228" s="5"/>
    </row>
    <row r="229" spans="2:4">
      <c r="B229" s="7"/>
      <c r="C229" s="5"/>
      <c r="D229" s="5"/>
    </row>
    <row r="230" spans="2:4">
      <c r="B230" s="7"/>
      <c r="C230" s="5"/>
      <c r="D230" s="5"/>
    </row>
    <row r="231" spans="2:4">
      <c r="B231" s="7"/>
      <c r="C231" s="5"/>
      <c r="D231" s="5"/>
    </row>
    <row r="232" spans="2:4">
      <c r="B232" s="7"/>
      <c r="C232" s="5"/>
      <c r="D232" s="5"/>
    </row>
    <row r="233" spans="2:4">
      <c r="B233" s="7"/>
      <c r="C233" s="5"/>
      <c r="D233" s="5"/>
    </row>
    <row r="234" spans="2:4">
      <c r="B234" s="7"/>
      <c r="C234" s="5"/>
      <c r="D234" s="5"/>
    </row>
    <row r="235" spans="2:4">
      <c r="B235" s="7"/>
      <c r="C235" s="5"/>
      <c r="D235" s="5"/>
    </row>
    <row r="236" spans="2:4">
      <c r="B236" s="7"/>
      <c r="C236" s="5"/>
      <c r="D236" s="5"/>
    </row>
    <row r="237" spans="2:4">
      <c r="B237" s="7"/>
      <c r="C237" s="5"/>
      <c r="D237" s="5"/>
    </row>
    <row r="238" spans="2:4">
      <c r="B238" s="7"/>
      <c r="C238" s="5"/>
      <c r="D238" s="5"/>
    </row>
    <row r="239" spans="2:4">
      <c r="B239" s="7"/>
      <c r="C239" s="5"/>
      <c r="D239" s="5"/>
    </row>
    <row r="240" spans="2:4">
      <c r="B240" s="7"/>
      <c r="C240" s="5"/>
      <c r="D240" s="5"/>
    </row>
    <row r="241" spans="2:4">
      <c r="B241" s="7"/>
      <c r="C241" s="5"/>
      <c r="D241" s="5"/>
    </row>
    <row r="242" spans="2:4">
      <c r="B242" s="7"/>
      <c r="C242" s="5"/>
      <c r="D242" s="5"/>
    </row>
    <row r="243" spans="2:4">
      <c r="B243" s="7"/>
      <c r="C243" s="5"/>
      <c r="D243" s="5"/>
    </row>
    <row r="244" spans="2:4">
      <c r="B244" s="7"/>
      <c r="C244" s="5"/>
      <c r="D244" s="5"/>
    </row>
    <row r="245" spans="2:4">
      <c r="B245" s="7"/>
      <c r="C245" s="5"/>
      <c r="D245" s="5"/>
    </row>
    <row r="246" spans="2:4">
      <c r="B246" s="7"/>
      <c r="C246" s="5"/>
      <c r="D246" s="5"/>
    </row>
    <row r="247" spans="2:4">
      <c r="B247" s="7"/>
      <c r="C247" s="5"/>
      <c r="D247" s="5"/>
    </row>
    <row r="248" spans="2:4">
      <c r="B248" s="7"/>
      <c r="C248" s="5"/>
      <c r="D248" s="5"/>
    </row>
    <row r="249" spans="2:4">
      <c r="B249" s="7"/>
      <c r="C249" s="5"/>
      <c r="D249" s="5"/>
    </row>
    <row r="250" spans="2:4">
      <c r="B250" s="7"/>
      <c r="C250" s="5"/>
      <c r="D250" s="5"/>
    </row>
    <row r="251" spans="2:4">
      <c r="B251" s="7"/>
      <c r="C251" s="5"/>
      <c r="D251" s="5"/>
    </row>
    <row r="252" spans="2:4">
      <c r="B252" s="7"/>
      <c r="C252" s="5"/>
      <c r="D252" s="5"/>
    </row>
    <row r="253" spans="2:4">
      <c r="B253" s="7"/>
      <c r="C253" s="5"/>
      <c r="D253" s="5"/>
    </row>
    <row r="254" spans="2:4">
      <c r="B254" s="7"/>
      <c r="C254" s="5"/>
      <c r="D254" s="5"/>
    </row>
    <row r="255" spans="2:4">
      <c r="B255" s="7"/>
      <c r="C255" s="5"/>
      <c r="D255" s="5"/>
    </row>
    <row r="256" spans="2:4">
      <c r="B256" s="7"/>
      <c r="C256" s="5"/>
      <c r="D256" s="5"/>
    </row>
    <row r="257" spans="2:4">
      <c r="B257" s="7"/>
      <c r="C257" s="5"/>
      <c r="D257" s="5"/>
    </row>
    <row r="258" spans="2:4">
      <c r="B258" s="7"/>
      <c r="C258" s="5"/>
      <c r="D258" s="5"/>
    </row>
    <row r="259" spans="2:4">
      <c r="B259" s="7"/>
      <c r="C259" s="5"/>
      <c r="D259" s="5"/>
    </row>
    <row r="260" spans="2:4">
      <c r="B260" s="7"/>
      <c r="C260" s="5"/>
      <c r="D260" s="5"/>
    </row>
    <row r="261" spans="2:4">
      <c r="B261" s="7"/>
      <c r="C261" s="5"/>
      <c r="D261" s="5"/>
    </row>
    <row r="262" spans="2:4">
      <c r="B262" s="7"/>
      <c r="C262" s="5"/>
      <c r="D262" s="5"/>
    </row>
    <row r="263" spans="2:4">
      <c r="B263" s="7"/>
      <c r="C263" s="5"/>
      <c r="D263" s="5"/>
    </row>
    <row r="264" spans="2:4">
      <c r="B264" s="7"/>
      <c r="C264" s="5"/>
      <c r="D264" s="5"/>
    </row>
    <row r="265" spans="2:4">
      <c r="B265" s="7"/>
      <c r="C265" s="5"/>
      <c r="D265" s="5"/>
    </row>
    <row r="266" spans="2:4">
      <c r="B266" s="7"/>
      <c r="C266" s="5"/>
      <c r="D266" s="5"/>
    </row>
    <row r="267" spans="2:4">
      <c r="B267" s="7"/>
      <c r="C267" s="5"/>
      <c r="D267" s="5"/>
    </row>
    <row r="268" spans="2:4">
      <c r="B268" s="7"/>
      <c r="C268" s="5"/>
      <c r="D268" s="5"/>
    </row>
    <row r="269" spans="2:4">
      <c r="B269" s="7"/>
      <c r="C269" s="5"/>
      <c r="D269" s="5"/>
    </row>
    <row r="270" spans="2:4">
      <c r="B270" s="7"/>
      <c r="C270" s="5"/>
      <c r="D270" s="5"/>
    </row>
    <row r="271" spans="2:4">
      <c r="B271" s="7"/>
      <c r="C271" s="5"/>
      <c r="D271" s="5"/>
    </row>
    <row r="272" spans="2:4">
      <c r="B272" s="7"/>
      <c r="C272" s="5"/>
      <c r="D272" s="5"/>
    </row>
    <row r="273" spans="2:4">
      <c r="B273" s="7"/>
      <c r="C273" s="5"/>
      <c r="D273" s="5"/>
    </row>
    <row r="274" spans="2:4">
      <c r="B274" s="7"/>
      <c r="C274" s="5"/>
      <c r="D274" s="5"/>
    </row>
    <row r="275" spans="2:4">
      <c r="B275" s="7"/>
      <c r="C275" s="5"/>
      <c r="D275" s="5"/>
    </row>
    <row r="276" spans="2:4">
      <c r="B276" s="7"/>
      <c r="C276" s="5"/>
      <c r="D276" s="5"/>
    </row>
    <row r="277" spans="2:4">
      <c r="B277" s="7"/>
      <c r="C277" s="5"/>
      <c r="D277" s="5"/>
    </row>
    <row r="278" spans="2:4">
      <c r="B278" s="7"/>
      <c r="C278" s="5"/>
      <c r="D278" s="5"/>
    </row>
    <row r="279" spans="2:4">
      <c r="B279" s="7"/>
      <c r="C279" s="5"/>
      <c r="D279" s="5"/>
    </row>
    <row r="280" spans="2:4">
      <c r="B280" s="7"/>
      <c r="C280" s="5"/>
      <c r="D280" s="5"/>
    </row>
    <row r="281" spans="2:4">
      <c r="B281" s="7"/>
      <c r="C281" s="5"/>
      <c r="D281" s="5"/>
    </row>
    <row r="282" spans="2:4">
      <c r="B282" s="7"/>
      <c r="C282" s="5"/>
      <c r="D282" s="5"/>
    </row>
    <row r="283" spans="2:4">
      <c r="B283" s="7"/>
      <c r="C283" s="5"/>
      <c r="D283" s="5"/>
    </row>
    <row r="284" spans="2:4">
      <c r="B284" s="7"/>
      <c r="C284" s="4"/>
      <c r="D284" s="4"/>
    </row>
    <row r="285" spans="2:4">
      <c r="B285" s="7"/>
      <c r="C285" s="4"/>
      <c r="D285" s="4"/>
    </row>
    <row r="286" spans="2:4">
      <c r="B286" s="7"/>
      <c r="C286" s="4"/>
      <c r="D286" s="4"/>
    </row>
    <row r="287" spans="2:4">
      <c r="B287" s="7"/>
      <c r="C287" s="4"/>
      <c r="D287" s="4"/>
    </row>
    <row r="288" spans="2:4">
      <c r="B288" s="7"/>
      <c r="C288" s="4"/>
      <c r="D288" s="4"/>
    </row>
    <row r="289" spans="2:4">
      <c r="B289" s="7"/>
      <c r="C289" s="4"/>
      <c r="D289" s="4"/>
    </row>
    <row r="290" spans="2:4">
      <c r="B290" s="7"/>
      <c r="C290" s="4"/>
      <c r="D290" s="4"/>
    </row>
    <row r="291" spans="2:4">
      <c r="B291" s="7"/>
      <c r="C291" s="4"/>
      <c r="D291" s="4"/>
    </row>
    <row r="292" spans="2:4">
      <c r="B292" s="7"/>
      <c r="C292" s="4"/>
      <c r="D292" s="4"/>
    </row>
    <row r="293" spans="2:4">
      <c r="B293" s="7"/>
      <c r="C293" s="4"/>
      <c r="D293" s="4"/>
    </row>
    <row r="294" spans="2:4">
      <c r="B294" s="7"/>
      <c r="C294" s="4"/>
      <c r="D294" s="4"/>
    </row>
    <row r="295" spans="2:4">
      <c r="B295" s="7"/>
      <c r="C295" s="4"/>
      <c r="D295" s="4"/>
    </row>
    <row r="296" spans="2:4">
      <c r="B296" s="7"/>
      <c r="C296" s="4"/>
      <c r="D296" s="4"/>
    </row>
    <row r="297" spans="2:4">
      <c r="B297" s="7"/>
      <c r="C297" s="4"/>
      <c r="D297" s="4"/>
    </row>
    <row r="298" spans="2:4">
      <c r="B298" s="7"/>
      <c r="C298" s="4"/>
      <c r="D298" s="4"/>
    </row>
    <row r="299" spans="2:4">
      <c r="B299" s="7"/>
      <c r="C299" s="4"/>
      <c r="D299" s="4"/>
    </row>
    <row r="300" spans="2:4">
      <c r="B300" s="7"/>
      <c r="C300" s="4"/>
      <c r="D300" s="4"/>
    </row>
    <row r="301" spans="2:4">
      <c r="B301" s="7"/>
      <c r="C301" s="4"/>
      <c r="D301" s="4"/>
    </row>
    <row r="302" spans="2:4">
      <c r="B302" s="7"/>
      <c r="C302" s="4"/>
      <c r="D302" s="4"/>
    </row>
    <row r="303" spans="2:4">
      <c r="B303" s="7"/>
      <c r="C303" s="4"/>
      <c r="D303" s="4"/>
    </row>
    <row r="304" spans="2:4">
      <c r="B304" s="7"/>
      <c r="C304" s="4"/>
      <c r="D304" s="4"/>
    </row>
    <row r="305" spans="2:4">
      <c r="B305" s="7"/>
      <c r="C305" s="4"/>
      <c r="D305" s="4"/>
    </row>
    <row r="306" spans="2:4">
      <c r="B306" s="7"/>
      <c r="C306" s="4"/>
      <c r="D306" s="4"/>
    </row>
    <row r="307" spans="2:4">
      <c r="B307" s="7"/>
      <c r="C307" s="4"/>
      <c r="D307" s="4"/>
    </row>
    <row r="308" spans="2:4">
      <c r="B308" s="7"/>
      <c r="C308" s="4"/>
      <c r="D308" s="4"/>
    </row>
    <row r="309" spans="2:4">
      <c r="B309" s="7"/>
      <c r="C309" s="4"/>
      <c r="D309" s="4"/>
    </row>
    <row r="310" spans="2:4">
      <c r="B310" s="7"/>
      <c r="C310" s="4"/>
      <c r="D310" s="4"/>
    </row>
    <row r="311" spans="2:4">
      <c r="B311" s="7"/>
      <c r="C311" s="4"/>
      <c r="D311" s="4"/>
    </row>
    <row r="312" spans="2:4">
      <c r="B312" s="7"/>
      <c r="C312" s="4"/>
      <c r="D312" s="4"/>
    </row>
    <row r="313" spans="2:4">
      <c r="B313" s="7"/>
      <c r="C313" s="4"/>
      <c r="D313" s="4"/>
    </row>
    <row r="314" spans="2:4">
      <c r="B314" s="7"/>
      <c r="C314" s="4"/>
      <c r="D314" s="4"/>
    </row>
    <row r="315" spans="2:4">
      <c r="B315" s="7"/>
      <c r="C315" s="4"/>
      <c r="D315" s="4"/>
    </row>
    <row r="316" spans="2:4">
      <c r="B316" s="7"/>
      <c r="C316" s="4"/>
      <c r="D316" s="4"/>
    </row>
    <row r="317" spans="2:4">
      <c r="B317" s="7"/>
      <c r="C317" s="4"/>
      <c r="D317" s="4"/>
    </row>
    <row r="318" spans="2:4">
      <c r="B318" s="7"/>
      <c r="C318" s="4"/>
      <c r="D318" s="4"/>
    </row>
    <row r="319" spans="2:4">
      <c r="B319" s="7"/>
      <c r="C319" s="4"/>
      <c r="D319" s="4"/>
    </row>
    <row r="320" spans="2:4">
      <c r="B320" s="7"/>
      <c r="C320" s="4"/>
      <c r="D320" s="4"/>
    </row>
    <row r="321" spans="2:4">
      <c r="B321" s="7"/>
      <c r="C321" s="4"/>
      <c r="D321" s="4"/>
    </row>
    <row r="322" spans="2:4">
      <c r="B322" s="7"/>
      <c r="C322" s="4"/>
      <c r="D322" s="4"/>
    </row>
    <row r="323" spans="2:4">
      <c r="B323" s="7"/>
      <c r="C323" s="4"/>
      <c r="D323" s="4"/>
    </row>
    <row r="324" spans="2:4">
      <c r="B324" s="7"/>
      <c r="C324" s="4"/>
      <c r="D324" s="4"/>
    </row>
    <row r="325" spans="2:4">
      <c r="B325" s="7"/>
      <c r="C325" s="4"/>
      <c r="D325" s="4"/>
    </row>
    <row r="326" spans="2:4">
      <c r="B326" s="7"/>
      <c r="C326" s="4"/>
      <c r="D326" s="4"/>
    </row>
    <row r="327" spans="2:4">
      <c r="B327" s="7"/>
      <c r="C327" s="4"/>
      <c r="D327" s="4"/>
    </row>
    <row r="328" spans="2:4">
      <c r="B328" s="7"/>
      <c r="C328" s="4"/>
      <c r="D328" s="4"/>
    </row>
    <row r="329" spans="2:4">
      <c r="B329" s="7"/>
      <c r="C329" s="4"/>
      <c r="D329" s="4"/>
    </row>
    <row r="330" spans="2:4">
      <c r="B330" s="7"/>
      <c r="C330" s="4"/>
      <c r="D330" s="4"/>
    </row>
    <row r="331" spans="2:4">
      <c r="B331" s="7"/>
      <c r="C331" s="4"/>
      <c r="D331" s="4"/>
    </row>
    <row r="332" spans="2:4">
      <c r="B332" s="7"/>
      <c r="C332" s="4"/>
      <c r="D332" s="4"/>
    </row>
    <row r="333" spans="2:4">
      <c r="B333" s="7"/>
      <c r="C333" s="4"/>
      <c r="D333" s="4"/>
    </row>
    <row r="334" spans="2:4">
      <c r="B334" s="7"/>
      <c r="C334" s="4"/>
      <c r="D334" s="4"/>
    </row>
    <row r="335" spans="2:4">
      <c r="B335" s="7"/>
      <c r="C335" s="4"/>
      <c r="D335" s="4"/>
    </row>
    <row r="336" spans="2:4">
      <c r="B336" s="7"/>
      <c r="C336" s="4"/>
      <c r="D336" s="4"/>
    </row>
    <row r="337" spans="2:4">
      <c r="B337" s="7"/>
      <c r="C337" s="4"/>
      <c r="D337" s="4"/>
    </row>
    <row r="338" spans="2:4">
      <c r="B338" s="7"/>
      <c r="C338" s="4"/>
      <c r="D338" s="4"/>
    </row>
    <row r="339" spans="2:4">
      <c r="B339" s="7"/>
      <c r="C339" s="4"/>
      <c r="D339" s="4"/>
    </row>
    <row r="340" spans="2:4">
      <c r="C340" s="4"/>
      <c r="D340" s="4"/>
    </row>
    <row r="341" spans="2:4">
      <c r="C341" s="4"/>
      <c r="D341" s="4"/>
    </row>
    <row r="342" spans="2:4">
      <c r="C342" s="4"/>
      <c r="D342" s="4"/>
    </row>
    <row r="343" spans="2:4">
      <c r="C343" s="4"/>
      <c r="D343" s="4"/>
    </row>
    <row r="344" spans="2:4">
      <c r="C344" s="4"/>
      <c r="D344" s="4"/>
    </row>
    <row r="345" spans="2:4">
      <c r="C345" s="4"/>
      <c r="D345" s="4"/>
    </row>
    <row r="346" spans="2:4">
      <c r="C346" s="4"/>
      <c r="D346" s="4"/>
    </row>
    <row r="347" spans="2:4">
      <c r="C347" s="4"/>
      <c r="D347" s="4"/>
    </row>
    <row r="348" spans="2:4">
      <c r="C348" s="4"/>
      <c r="D348" s="4"/>
    </row>
    <row r="349" spans="2:4">
      <c r="C349" s="4"/>
      <c r="D349" s="4"/>
    </row>
    <row r="350" spans="2:4">
      <c r="C350" s="4"/>
      <c r="D350" s="4"/>
    </row>
    <row r="351" spans="2:4">
      <c r="C351" s="4"/>
      <c r="D351" s="4"/>
    </row>
    <row r="352" spans="2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</sheetData>
  <phoneticPr fontId="8" type="noConversion"/>
  <hyperlinks>
    <hyperlink ref="H63004" r:id="rId1" display="http://vsolj.cetus-net.org/bulletin.html"/>
    <hyperlink ref="H62997" r:id="rId2" display="http://vsolj.cetus-net.org/bulletin.html"/>
    <hyperlink ref="AP494" r:id="rId3" display="http://cdsbib.u-strasbg.fr/cgi-bin/cdsbib?1990RMxAA..21..381G"/>
    <hyperlink ref="AP497" r:id="rId4" display="http://cdsbib.u-strasbg.fr/cgi-bin/cdsbib?1990RMxAA..21..381G"/>
    <hyperlink ref="AP495" r:id="rId5" display="http://cdsbib.u-strasbg.fr/cgi-bin/cdsbib?1990RMxAA..21..381G"/>
    <hyperlink ref="AP473" r:id="rId6" display="http://cdsbib.u-strasbg.fr/cgi-bin/cdsbib?1990RMxAA..21..381G"/>
    <hyperlink ref="I63004" r:id="rId7" display="http://vsolj.cetus-net.org/bulletin.html"/>
    <hyperlink ref="AQ607" r:id="rId8" display="http://cdsbib.u-strasbg.fr/cgi-bin/cdsbib?1990RMxAA..21..381G"/>
    <hyperlink ref="AQ64412" r:id="rId9" display="http://cdsbib.u-strasbg.fr/cgi-bin/cdsbib?1990RMxAA..21..381G"/>
    <hyperlink ref="AQ608" r:id="rId10" display="http://cdsbib.u-strasbg.fr/cgi-bin/cdsbib?1990RMxAA..21..381G"/>
    <hyperlink ref="H63001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topLeftCell="A73" workbookViewId="0">
      <selection activeCell="A86" sqref="A86:C106"/>
    </sheetView>
  </sheetViews>
  <sheetFormatPr defaultRowHeight="12.75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7" t="s">
        <v>105</v>
      </c>
      <c r="I1" s="18" t="s">
        <v>106</v>
      </c>
      <c r="J1" s="19" t="s">
        <v>107</v>
      </c>
    </row>
    <row r="2" spans="1:16">
      <c r="I2" s="20" t="s">
        <v>108</v>
      </c>
      <c r="J2" s="21" t="s">
        <v>109</v>
      </c>
    </row>
    <row r="3" spans="1:16">
      <c r="A3" s="22" t="s">
        <v>110</v>
      </c>
      <c r="I3" s="20" t="s">
        <v>111</v>
      </c>
      <c r="J3" s="21" t="s">
        <v>112</v>
      </c>
    </row>
    <row r="4" spans="1:16">
      <c r="I4" s="20" t="s">
        <v>113</v>
      </c>
      <c r="J4" s="21" t="s">
        <v>112</v>
      </c>
    </row>
    <row r="5" spans="1:16" ht="13.5" thickBot="1">
      <c r="I5" s="23" t="s">
        <v>114</v>
      </c>
      <c r="J5" s="24" t="s">
        <v>115</v>
      </c>
    </row>
    <row r="10" spans="1:16" ht="13.5" thickBot="1"/>
    <row r="11" spans="1:16" ht="12.75" customHeight="1" thickBot="1">
      <c r="A11" s="4" t="str">
        <f t="shared" ref="A11:A42" si="0">P11</f>
        <v> ORI 113 </v>
      </c>
      <c r="B11" s="7" t="str">
        <f t="shared" ref="B11:B42" si="1">IF(H11=INT(H11),"I","II")</f>
        <v>I</v>
      </c>
      <c r="C11" s="4">
        <f t="shared" ref="C11:C42" si="2">1*G11</f>
        <v>40385.483999999997</v>
      </c>
      <c r="D11" s="6" t="str">
        <f t="shared" ref="D11:D42" si="3">VLOOKUP(F11,I$1:J$5,2,FALSE)</f>
        <v>vis</v>
      </c>
      <c r="E11" s="25">
        <f>VLOOKUP(C11,Active!C$21:E$971,3,FALSE)</f>
        <v>-2622.9887138909421</v>
      </c>
      <c r="F11" s="7" t="s">
        <v>114</v>
      </c>
      <c r="G11" s="6" t="str">
        <f t="shared" ref="G11:G42" si="4">MID(I11,3,LEN(I11)-3)</f>
        <v>40385.484</v>
      </c>
      <c r="H11" s="4">
        <f t="shared" ref="H11:H42" si="5">1*K11</f>
        <v>-2623</v>
      </c>
      <c r="I11" s="26" t="s">
        <v>166</v>
      </c>
      <c r="J11" s="27" t="s">
        <v>167</v>
      </c>
      <c r="K11" s="26">
        <v>-2623</v>
      </c>
      <c r="L11" s="26" t="s">
        <v>168</v>
      </c>
      <c r="M11" s="27" t="s">
        <v>157</v>
      </c>
      <c r="N11" s="27"/>
      <c r="O11" s="28" t="s">
        <v>169</v>
      </c>
      <c r="P11" s="28" t="s">
        <v>170</v>
      </c>
    </row>
    <row r="12" spans="1:16" ht="12.75" customHeight="1" thickBot="1">
      <c r="A12" s="4" t="str">
        <f t="shared" si="0"/>
        <v> BBS 16 </v>
      </c>
      <c r="B12" s="7" t="str">
        <f t="shared" si="1"/>
        <v>I</v>
      </c>
      <c r="C12" s="4">
        <f t="shared" si="2"/>
        <v>41570.372000000003</v>
      </c>
      <c r="D12" s="6" t="str">
        <f t="shared" si="3"/>
        <v>vis</v>
      </c>
      <c r="E12" s="25">
        <f>VLOOKUP(C12,Active!C$21:E$971,3,FALSE)</f>
        <v>-2005.0002858140672</v>
      </c>
      <c r="F12" s="7" t="s">
        <v>114</v>
      </c>
      <c r="G12" s="6" t="str">
        <f t="shared" si="4"/>
        <v>41570.372</v>
      </c>
      <c r="H12" s="4">
        <f t="shared" si="5"/>
        <v>-2005</v>
      </c>
      <c r="I12" s="26" t="s">
        <v>171</v>
      </c>
      <c r="J12" s="27" t="s">
        <v>172</v>
      </c>
      <c r="K12" s="26">
        <v>-2005</v>
      </c>
      <c r="L12" s="26" t="s">
        <v>173</v>
      </c>
      <c r="M12" s="27" t="s">
        <v>157</v>
      </c>
      <c r="N12" s="27"/>
      <c r="O12" s="28" t="s">
        <v>174</v>
      </c>
      <c r="P12" s="28" t="s">
        <v>175</v>
      </c>
    </row>
    <row r="13" spans="1:16" ht="12.75" customHeight="1" thickBot="1">
      <c r="A13" s="4" t="str">
        <f t="shared" si="0"/>
        <v> BBS 11 </v>
      </c>
      <c r="B13" s="7" t="str">
        <f t="shared" si="1"/>
        <v>I</v>
      </c>
      <c r="C13" s="4">
        <f t="shared" si="2"/>
        <v>41942.394</v>
      </c>
      <c r="D13" s="6" t="str">
        <f t="shared" si="3"/>
        <v>vis</v>
      </c>
      <c r="E13" s="25">
        <f>VLOOKUP(C13,Active!C$21:E$971,3,FALSE)</f>
        <v>-1810.9690432071604</v>
      </c>
      <c r="F13" s="7" t="s">
        <v>114</v>
      </c>
      <c r="G13" s="6" t="str">
        <f t="shared" si="4"/>
        <v>41942.394</v>
      </c>
      <c r="H13" s="4">
        <f t="shared" si="5"/>
        <v>-1811</v>
      </c>
      <c r="I13" s="26" t="s">
        <v>176</v>
      </c>
      <c r="J13" s="27" t="s">
        <v>177</v>
      </c>
      <c r="K13" s="26">
        <v>-1811</v>
      </c>
      <c r="L13" s="26" t="s">
        <v>178</v>
      </c>
      <c r="M13" s="27" t="s">
        <v>157</v>
      </c>
      <c r="N13" s="27"/>
      <c r="O13" s="28" t="s">
        <v>174</v>
      </c>
      <c r="P13" s="28" t="s">
        <v>179</v>
      </c>
    </row>
    <row r="14" spans="1:16" ht="12.75" customHeight="1" thickBot="1">
      <c r="A14" s="4" t="str">
        <f t="shared" si="0"/>
        <v> BBS 16 </v>
      </c>
      <c r="B14" s="7" t="str">
        <f t="shared" si="1"/>
        <v>I</v>
      </c>
      <c r="C14" s="4">
        <f t="shared" si="2"/>
        <v>42193.495999999999</v>
      </c>
      <c r="D14" s="6" t="str">
        <f t="shared" si="3"/>
        <v>vis</v>
      </c>
      <c r="E14" s="25">
        <f>VLOOKUP(C14,Active!C$21:E$971,3,FALSE)</f>
        <v>-1680.0046564744414</v>
      </c>
      <c r="F14" s="7" t="s">
        <v>114</v>
      </c>
      <c r="G14" s="6" t="str">
        <f t="shared" si="4"/>
        <v>42193.496</v>
      </c>
      <c r="H14" s="4">
        <f t="shared" si="5"/>
        <v>-1680</v>
      </c>
      <c r="I14" s="26" t="s">
        <v>180</v>
      </c>
      <c r="J14" s="27" t="s">
        <v>181</v>
      </c>
      <c r="K14" s="26">
        <v>-1680</v>
      </c>
      <c r="L14" s="26" t="s">
        <v>182</v>
      </c>
      <c r="M14" s="27" t="s">
        <v>157</v>
      </c>
      <c r="N14" s="27"/>
      <c r="O14" s="28" t="s">
        <v>174</v>
      </c>
      <c r="P14" s="28" t="s">
        <v>175</v>
      </c>
    </row>
    <row r="15" spans="1:16" ht="12.75" customHeight="1" thickBot="1">
      <c r="A15" s="4" t="str">
        <f t="shared" si="0"/>
        <v> BBS 16 </v>
      </c>
      <c r="B15" s="7" t="str">
        <f t="shared" si="1"/>
        <v>I</v>
      </c>
      <c r="C15" s="4">
        <f t="shared" si="2"/>
        <v>42218.423000000003</v>
      </c>
      <c r="D15" s="6" t="str">
        <f t="shared" si="3"/>
        <v>vis</v>
      </c>
      <c r="E15" s="25">
        <f>VLOOKUP(C15,Active!C$21:E$971,3,FALSE)</f>
        <v>-1667.0037673214799</v>
      </c>
      <c r="F15" s="7" t="s">
        <v>114</v>
      </c>
      <c r="G15" s="6" t="str">
        <f t="shared" si="4"/>
        <v>42218.423</v>
      </c>
      <c r="H15" s="4">
        <f t="shared" si="5"/>
        <v>-1667</v>
      </c>
      <c r="I15" s="26" t="s">
        <v>183</v>
      </c>
      <c r="J15" s="27" t="s">
        <v>184</v>
      </c>
      <c r="K15" s="26">
        <v>-1667</v>
      </c>
      <c r="L15" s="26" t="s">
        <v>185</v>
      </c>
      <c r="M15" s="27" t="s">
        <v>157</v>
      </c>
      <c r="N15" s="27"/>
      <c r="O15" s="28" t="s">
        <v>174</v>
      </c>
      <c r="P15" s="28" t="s">
        <v>175</v>
      </c>
    </row>
    <row r="16" spans="1:16" ht="12.75" customHeight="1" thickBot="1">
      <c r="A16" s="4" t="str">
        <f t="shared" si="0"/>
        <v> BBS 16 </v>
      </c>
      <c r="B16" s="7" t="str">
        <f t="shared" si="1"/>
        <v>I</v>
      </c>
      <c r="C16" s="4">
        <f t="shared" si="2"/>
        <v>42241.43</v>
      </c>
      <c r="D16" s="6" t="str">
        <f t="shared" si="3"/>
        <v>vis</v>
      </c>
      <c r="E16" s="25">
        <f>VLOOKUP(C16,Active!C$21:E$971,3,FALSE)</f>
        <v>-1655.0042705211383</v>
      </c>
      <c r="F16" s="7" t="s">
        <v>114</v>
      </c>
      <c r="G16" s="6" t="str">
        <f t="shared" si="4"/>
        <v>42241.430</v>
      </c>
      <c r="H16" s="4">
        <f t="shared" si="5"/>
        <v>-1655</v>
      </c>
      <c r="I16" s="26" t="s">
        <v>186</v>
      </c>
      <c r="J16" s="27" t="s">
        <v>187</v>
      </c>
      <c r="K16" s="26">
        <v>-1655</v>
      </c>
      <c r="L16" s="26" t="s">
        <v>188</v>
      </c>
      <c r="M16" s="27" t="s">
        <v>157</v>
      </c>
      <c r="N16" s="27"/>
      <c r="O16" s="28" t="s">
        <v>174</v>
      </c>
      <c r="P16" s="28" t="s">
        <v>175</v>
      </c>
    </row>
    <row r="17" spans="1:16" ht="12.75" customHeight="1" thickBot="1">
      <c r="A17" s="4" t="str">
        <f t="shared" si="0"/>
        <v> BBS 22 </v>
      </c>
      <c r="B17" s="7" t="str">
        <f t="shared" si="1"/>
        <v>I</v>
      </c>
      <c r="C17" s="4">
        <f t="shared" si="2"/>
        <v>42540.53</v>
      </c>
      <c r="D17" s="6" t="str">
        <f t="shared" si="3"/>
        <v>vis</v>
      </c>
      <c r="E17" s="25">
        <f>VLOOKUP(C17,Active!C$21:E$971,3,FALSE)</f>
        <v>-1499.0061180900298</v>
      </c>
      <c r="F17" s="7" t="s">
        <v>114</v>
      </c>
      <c r="G17" s="6" t="str">
        <f t="shared" si="4"/>
        <v>42540.530</v>
      </c>
      <c r="H17" s="4">
        <f t="shared" si="5"/>
        <v>-1499</v>
      </c>
      <c r="I17" s="26" t="s">
        <v>189</v>
      </c>
      <c r="J17" s="27" t="s">
        <v>190</v>
      </c>
      <c r="K17" s="26">
        <v>-1499</v>
      </c>
      <c r="L17" s="26" t="s">
        <v>191</v>
      </c>
      <c r="M17" s="27" t="s">
        <v>157</v>
      </c>
      <c r="N17" s="27"/>
      <c r="O17" s="28" t="s">
        <v>169</v>
      </c>
      <c r="P17" s="28" t="s">
        <v>192</v>
      </c>
    </row>
    <row r="18" spans="1:16" ht="12.75" customHeight="1" thickBot="1">
      <c r="A18" s="4" t="str">
        <f t="shared" si="0"/>
        <v> BBS 22 </v>
      </c>
      <c r="B18" s="7" t="str">
        <f t="shared" si="1"/>
        <v>I</v>
      </c>
      <c r="C18" s="4">
        <f t="shared" si="2"/>
        <v>42540.54</v>
      </c>
      <c r="D18" s="6" t="str">
        <f t="shared" si="3"/>
        <v>vis</v>
      </c>
      <c r="E18" s="25">
        <f>VLOOKUP(C18,Active!C$21:E$971,3,FALSE)</f>
        <v>-1499.0009025048587</v>
      </c>
      <c r="F18" s="7" t="s">
        <v>114</v>
      </c>
      <c r="G18" s="6" t="str">
        <f t="shared" si="4"/>
        <v>42540.540</v>
      </c>
      <c r="H18" s="4">
        <f t="shared" si="5"/>
        <v>-1499</v>
      </c>
      <c r="I18" s="26" t="s">
        <v>193</v>
      </c>
      <c r="J18" s="27" t="s">
        <v>194</v>
      </c>
      <c r="K18" s="26">
        <v>-1499</v>
      </c>
      <c r="L18" s="26" t="s">
        <v>195</v>
      </c>
      <c r="M18" s="27" t="s">
        <v>157</v>
      </c>
      <c r="N18" s="27"/>
      <c r="O18" s="28" t="s">
        <v>174</v>
      </c>
      <c r="P18" s="28" t="s">
        <v>192</v>
      </c>
    </row>
    <row r="19" spans="1:16" ht="12.75" customHeight="1" thickBot="1">
      <c r="A19" s="4" t="str">
        <f t="shared" si="0"/>
        <v> BBS 27 </v>
      </c>
      <c r="B19" s="7" t="str">
        <f t="shared" si="1"/>
        <v>I</v>
      </c>
      <c r="C19" s="4">
        <f t="shared" si="2"/>
        <v>42839.65</v>
      </c>
      <c r="D19" s="6" t="str">
        <f t="shared" si="3"/>
        <v>vis</v>
      </c>
      <c r="E19" s="25">
        <f>VLOOKUP(C19,Active!C$21:E$971,3,FALSE)</f>
        <v>-1342.997534488579</v>
      </c>
      <c r="F19" s="7" t="s">
        <v>114</v>
      </c>
      <c r="G19" s="6" t="str">
        <f t="shared" si="4"/>
        <v>42839.650</v>
      </c>
      <c r="H19" s="4">
        <f t="shared" si="5"/>
        <v>-1343</v>
      </c>
      <c r="I19" s="26" t="s">
        <v>196</v>
      </c>
      <c r="J19" s="27" t="s">
        <v>197</v>
      </c>
      <c r="K19" s="26">
        <v>-1343</v>
      </c>
      <c r="L19" s="26" t="s">
        <v>198</v>
      </c>
      <c r="M19" s="27" t="s">
        <v>157</v>
      </c>
      <c r="N19" s="27"/>
      <c r="O19" s="28" t="s">
        <v>169</v>
      </c>
      <c r="P19" s="28" t="s">
        <v>199</v>
      </c>
    </row>
    <row r="20" spans="1:16" ht="12.75" customHeight="1" thickBot="1">
      <c r="A20" s="4" t="str">
        <f t="shared" si="0"/>
        <v> BBS 27 </v>
      </c>
      <c r="B20" s="7" t="str">
        <f t="shared" si="1"/>
        <v>I</v>
      </c>
      <c r="C20" s="4">
        <f t="shared" si="2"/>
        <v>42889.508999999998</v>
      </c>
      <c r="D20" s="6" t="str">
        <f t="shared" si="3"/>
        <v>vis</v>
      </c>
      <c r="E20" s="25">
        <f>VLOOKUP(C20,Active!C$21:E$971,3,FALSE)</f>
        <v>-1316.9931483900764</v>
      </c>
      <c r="F20" s="7" t="s">
        <v>114</v>
      </c>
      <c r="G20" s="6" t="str">
        <f t="shared" si="4"/>
        <v>42889.509</v>
      </c>
      <c r="H20" s="4">
        <f t="shared" si="5"/>
        <v>-1317</v>
      </c>
      <c r="I20" s="26" t="s">
        <v>200</v>
      </c>
      <c r="J20" s="27" t="s">
        <v>201</v>
      </c>
      <c r="K20" s="26">
        <v>-1317</v>
      </c>
      <c r="L20" s="26" t="s">
        <v>202</v>
      </c>
      <c r="M20" s="27" t="s">
        <v>157</v>
      </c>
      <c r="N20" s="27"/>
      <c r="O20" s="28" t="s">
        <v>169</v>
      </c>
      <c r="P20" s="28" t="s">
        <v>199</v>
      </c>
    </row>
    <row r="21" spans="1:16" ht="12.75" customHeight="1" thickBot="1">
      <c r="A21" s="4" t="str">
        <f t="shared" si="0"/>
        <v> BBS 28 </v>
      </c>
      <c r="B21" s="7" t="str">
        <f t="shared" si="1"/>
        <v>I</v>
      </c>
      <c r="C21" s="4">
        <f t="shared" si="2"/>
        <v>42935.516000000003</v>
      </c>
      <c r="D21" s="6" t="str">
        <f t="shared" si="3"/>
        <v>vis</v>
      </c>
      <c r="E21" s="25">
        <f>VLOOKUP(C21,Active!C$21:E$971,3,FALSE)</f>
        <v>-1292.9978056990069</v>
      </c>
      <c r="F21" s="7" t="s">
        <v>114</v>
      </c>
      <c r="G21" s="6" t="str">
        <f t="shared" si="4"/>
        <v>42935.516</v>
      </c>
      <c r="H21" s="4">
        <f t="shared" si="5"/>
        <v>-1293</v>
      </c>
      <c r="I21" s="26" t="s">
        <v>203</v>
      </c>
      <c r="J21" s="27" t="s">
        <v>204</v>
      </c>
      <c r="K21" s="26">
        <v>-1293</v>
      </c>
      <c r="L21" s="26" t="s">
        <v>205</v>
      </c>
      <c r="M21" s="27" t="s">
        <v>157</v>
      </c>
      <c r="N21" s="27"/>
      <c r="O21" s="28" t="s">
        <v>174</v>
      </c>
      <c r="P21" s="28" t="s">
        <v>206</v>
      </c>
    </row>
    <row r="22" spans="1:16" ht="12.75" customHeight="1" thickBot="1">
      <c r="A22" s="4" t="str">
        <f t="shared" si="0"/>
        <v> BBS 28 </v>
      </c>
      <c r="B22" s="7" t="str">
        <f t="shared" si="1"/>
        <v>I</v>
      </c>
      <c r="C22" s="4">
        <f t="shared" si="2"/>
        <v>42935.517</v>
      </c>
      <c r="D22" s="6" t="str">
        <f t="shared" si="3"/>
        <v>vis</v>
      </c>
      <c r="E22" s="25">
        <f>VLOOKUP(C22,Active!C$21:E$971,3,FALSE)</f>
        <v>-1292.9972841404917</v>
      </c>
      <c r="F22" s="7" t="s">
        <v>114</v>
      </c>
      <c r="G22" s="6" t="str">
        <f t="shared" si="4"/>
        <v>42935.517</v>
      </c>
      <c r="H22" s="4">
        <f t="shared" si="5"/>
        <v>-1293</v>
      </c>
      <c r="I22" s="26" t="s">
        <v>207</v>
      </c>
      <c r="J22" s="27" t="s">
        <v>208</v>
      </c>
      <c r="K22" s="26">
        <v>-1293</v>
      </c>
      <c r="L22" s="26" t="s">
        <v>198</v>
      </c>
      <c r="M22" s="27" t="s">
        <v>157</v>
      </c>
      <c r="N22" s="27"/>
      <c r="O22" s="28" t="s">
        <v>169</v>
      </c>
      <c r="P22" s="28" t="s">
        <v>206</v>
      </c>
    </row>
    <row r="23" spans="1:16" ht="12.75" customHeight="1" thickBot="1">
      <c r="A23" s="4" t="str">
        <f t="shared" si="0"/>
        <v> BBS 37 </v>
      </c>
      <c r="B23" s="7" t="str">
        <f t="shared" si="1"/>
        <v>I</v>
      </c>
      <c r="C23" s="4">
        <f t="shared" si="2"/>
        <v>43581.652000000002</v>
      </c>
      <c r="D23" s="6" t="str">
        <f t="shared" si="3"/>
        <v>vis</v>
      </c>
      <c r="E23" s="25">
        <f>VLOOKUP(C23,Active!C$21:E$971,3,FALSE)</f>
        <v>-956.00007176645238</v>
      </c>
      <c r="F23" s="7" t="s">
        <v>114</v>
      </c>
      <c r="G23" s="6" t="str">
        <f t="shared" si="4"/>
        <v>43581.652</v>
      </c>
      <c r="H23" s="4">
        <f t="shared" si="5"/>
        <v>-956</v>
      </c>
      <c r="I23" s="26" t="s">
        <v>209</v>
      </c>
      <c r="J23" s="27" t="s">
        <v>210</v>
      </c>
      <c r="K23" s="26">
        <v>-956</v>
      </c>
      <c r="L23" s="26" t="s">
        <v>211</v>
      </c>
      <c r="M23" s="27" t="s">
        <v>157</v>
      </c>
      <c r="N23" s="27"/>
      <c r="O23" s="28" t="s">
        <v>169</v>
      </c>
      <c r="P23" s="28" t="s">
        <v>212</v>
      </c>
    </row>
    <row r="24" spans="1:16" ht="12.75" customHeight="1" thickBot="1">
      <c r="A24" s="4" t="str">
        <f t="shared" si="0"/>
        <v> BBS 37 </v>
      </c>
      <c r="B24" s="7" t="str">
        <f t="shared" si="1"/>
        <v>I</v>
      </c>
      <c r="C24" s="4">
        <f t="shared" si="2"/>
        <v>43631.500999999997</v>
      </c>
      <c r="D24" s="6" t="str">
        <f t="shared" si="3"/>
        <v>vis</v>
      </c>
      <c r="E24" s="25">
        <f>VLOOKUP(C24,Active!C$21:E$971,3,FALSE)</f>
        <v>-930.00090125312056</v>
      </c>
      <c r="F24" s="7" t="s">
        <v>114</v>
      </c>
      <c r="G24" s="6" t="str">
        <f t="shared" si="4"/>
        <v>43631.501</v>
      </c>
      <c r="H24" s="4">
        <f t="shared" si="5"/>
        <v>-930</v>
      </c>
      <c r="I24" s="26" t="s">
        <v>213</v>
      </c>
      <c r="J24" s="27" t="s">
        <v>214</v>
      </c>
      <c r="K24" s="26">
        <v>-930</v>
      </c>
      <c r="L24" s="26" t="s">
        <v>195</v>
      </c>
      <c r="M24" s="27" t="s">
        <v>157</v>
      </c>
      <c r="N24" s="27"/>
      <c r="O24" s="28" t="s">
        <v>174</v>
      </c>
      <c r="P24" s="28" t="s">
        <v>212</v>
      </c>
    </row>
    <row r="25" spans="1:16" ht="12.75" customHeight="1" thickBot="1">
      <c r="A25" s="4" t="str">
        <f t="shared" si="0"/>
        <v> BBS 37 </v>
      </c>
      <c r="B25" s="7" t="str">
        <f t="shared" si="1"/>
        <v>I</v>
      </c>
      <c r="C25" s="4">
        <f t="shared" si="2"/>
        <v>43656.434000000001</v>
      </c>
      <c r="D25" s="6" t="str">
        <f t="shared" si="3"/>
        <v>vis</v>
      </c>
      <c r="E25" s="25">
        <f>VLOOKUP(C25,Active!C$21:E$971,3,FALSE)</f>
        <v>-916.99688274905645</v>
      </c>
      <c r="F25" s="7" t="s">
        <v>114</v>
      </c>
      <c r="G25" s="6" t="str">
        <f t="shared" si="4"/>
        <v>43656.434</v>
      </c>
      <c r="H25" s="4">
        <f t="shared" si="5"/>
        <v>-917</v>
      </c>
      <c r="I25" s="26" t="s">
        <v>215</v>
      </c>
      <c r="J25" s="27" t="s">
        <v>216</v>
      </c>
      <c r="K25" s="26">
        <v>-917</v>
      </c>
      <c r="L25" s="26" t="s">
        <v>217</v>
      </c>
      <c r="M25" s="27" t="s">
        <v>157</v>
      </c>
      <c r="N25" s="27"/>
      <c r="O25" s="28" t="s">
        <v>169</v>
      </c>
      <c r="P25" s="28" t="s">
        <v>212</v>
      </c>
    </row>
    <row r="26" spans="1:16" ht="12.75" customHeight="1" thickBot="1">
      <c r="A26" s="4" t="str">
        <f t="shared" si="0"/>
        <v> BBS 42 </v>
      </c>
      <c r="B26" s="7" t="str">
        <f t="shared" si="1"/>
        <v>I</v>
      </c>
      <c r="C26" s="4">
        <f t="shared" si="2"/>
        <v>43953.614999999998</v>
      </c>
      <c r="D26" s="6" t="str">
        <f t="shared" si="3"/>
        <v>vis</v>
      </c>
      <c r="E26" s="25">
        <f>VLOOKUP(C26,Active!C$21:E$971,3,FALSE)</f>
        <v>-761.99960111204859</v>
      </c>
      <c r="F26" s="7" t="s">
        <v>114</v>
      </c>
      <c r="G26" s="6" t="str">
        <f t="shared" si="4"/>
        <v>43953.615</v>
      </c>
      <c r="H26" s="4">
        <f t="shared" si="5"/>
        <v>-762</v>
      </c>
      <c r="I26" s="26" t="s">
        <v>218</v>
      </c>
      <c r="J26" s="27" t="s">
        <v>219</v>
      </c>
      <c r="K26" s="26">
        <v>-762</v>
      </c>
      <c r="L26" s="26" t="s">
        <v>220</v>
      </c>
      <c r="M26" s="27" t="s">
        <v>157</v>
      </c>
      <c r="N26" s="27"/>
      <c r="O26" s="28" t="s">
        <v>169</v>
      </c>
      <c r="P26" s="28" t="s">
        <v>221</v>
      </c>
    </row>
    <row r="27" spans="1:16" ht="12.75" customHeight="1" thickBot="1">
      <c r="A27" s="4" t="str">
        <f t="shared" si="0"/>
        <v> BBS 44 </v>
      </c>
      <c r="B27" s="7" t="str">
        <f t="shared" si="1"/>
        <v>I</v>
      </c>
      <c r="C27" s="4">
        <f t="shared" si="2"/>
        <v>44072.485000000001</v>
      </c>
      <c r="D27" s="6" t="str">
        <f t="shared" si="3"/>
        <v>vis</v>
      </c>
      <c r="E27" s="25">
        <f>VLOOKUP(C27,Active!C$21:E$971,3,FALSE)</f>
        <v>-700.00194019768423</v>
      </c>
      <c r="F27" s="7" t="s">
        <v>114</v>
      </c>
      <c r="G27" s="6" t="str">
        <f t="shared" si="4"/>
        <v>44072.485</v>
      </c>
      <c r="H27" s="4">
        <f t="shared" si="5"/>
        <v>-700</v>
      </c>
      <c r="I27" s="26" t="s">
        <v>222</v>
      </c>
      <c r="J27" s="27" t="s">
        <v>223</v>
      </c>
      <c r="K27" s="26">
        <v>-700</v>
      </c>
      <c r="L27" s="26" t="s">
        <v>224</v>
      </c>
      <c r="M27" s="27" t="s">
        <v>157</v>
      </c>
      <c r="N27" s="27"/>
      <c r="O27" s="28" t="s">
        <v>174</v>
      </c>
      <c r="P27" s="28" t="s">
        <v>225</v>
      </c>
    </row>
    <row r="28" spans="1:16" ht="12.75" customHeight="1" thickBot="1">
      <c r="A28" s="4" t="str">
        <f t="shared" si="0"/>
        <v> BBS 45 </v>
      </c>
      <c r="B28" s="7" t="str">
        <f t="shared" si="1"/>
        <v>I</v>
      </c>
      <c r="C28" s="4">
        <f t="shared" si="2"/>
        <v>44122.330999999998</v>
      </c>
      <c r="D28" s="6" t="str">
        <f t="shared" si="3"/>
        <v>vis</v>
      </c>
      <c r="E28" s="25">
        <f>VLOOKUP(C28,Active!C$21:E$971,3,FALSE)</f>
        <v>-674.0043343599018</v>
      </c>
      <c r="F28" s="7" t="s">
        <v>114</v>
      </c>
      <c r="G28" s="6" t="str">
        <f t="shared" si="4"/>
        <v>44122.331</v>
      </c>
      <c r="H28" s="4">
        <f t="shared" si="5"/>
        <v>-674</v>
      </c>
      <c r="I28" s="26" t="s">
        <v>226</v>
      </c>
      <c r="J28" s="27" t="s">
        <v>227</v>
      </c>
      <c r="K28" s="26">
        <v>-674</v>
      </c>
      <c r="L28" s="26" t="s">
        <v>188</v>
      </c>
      <c r="M28" s="27" t="s">
        <v>157</v>
      </c>
      <c r="N28" s="27"/>
      <c r="O28" s="28" t="s">
        <v>169</v>
      </c>
      <c r="P28" s="28" t="s">
        <v>228</v>
      </c>
    </row>
    <row r="29" spans="1:16" ht="12.75" customHeight="1" thickBot="1">
      <c r="A29" s="4" t="str">
        <f t="shared" si="0"/>
        <v> BBS 48 </v>
      </c>
      <c r="B29" s="7" t="str">
        <f t="shared" si="1"/>
        <v>I</v>
      </c>
      <c r="C29" s="4">
        <f t="shared" si="2"/>
        <v>44371.544000000002</v>
      </c>
      <c r="D29" s="6" t="str">
        <f t="shared" si="3"/>
        <v>vis</v>
      </c>
      <c r="E29" s="25">
        <f>VLOOKUP(C29,Active!C$21:E$971,3,FALSE)</f>
        <v>-544.02517166577081</v>
      </c>
      <c r="F29" s="7" t="s">
        <v>114</v>
      </c>
      <c r="G29" s="6" t="str">
        <f t="shared" si="4"/>
        <v>44371.544</v>
      </c>
      <c r="H29" s="4">
        <f t="shared" si="5"/>
        <v>-544</v>
      </c>
      <c r="I29" s="26" t="s">
        <v>229</v>
      </c>
      <c r="J29" s="27" t="s">
        <v>230</v>
      </c>
      <c r="K29" s="26">
        <v>-544</v>
      </c>
      <c r="L29" s="26" t="s">
        <v>231</v>
      </c>
      <c r="M29" s="27" t="s">
        <v>157</v>
      </c>
      <c r="N29" s="27"/>
      <c r="O29" s="28" t="s">
        <v>169</v>
      </c>
      <c r="P29" s="28" t="s">
        <v>232</v>
      </c>
    </row>
    <row r="30" spans="1:16" ht="12.75" customHeight="1" thickBot="1">
      <c r="A30" s="4" t="str">
        <f t="shared" si="0"/>
        <v> BBS 48 </v>
      </c>
      <c r="B30" s="7" t="str">
        <f t="shared" si="1"/>
        <v>I</v>
      </c>
      <c r="C30" s="4">
        <f t="shared" si="2"/>
        <v>44396.529000000002</v>
      </c>
      <c r="D30" s="6" t="str">
        <f t="shared" si="3"/>
        <v>vis</v>
      </c>
      <c r="E30" s="25">
        <f>VLOOKUP(C30,Active!C$21:E$971,3,FALSE)</f>
        <v>-530.99403211882543</v>
      </c>
      <c r="F30" s="7" t="s">
        <v>114</v>
      </c>
      <c r="G30" s="6" t="str">
        <f t="shared" si="4"/>
        <v>44396.529</v>
      </c>
      <c r="H30" s="4">
        <f t="shared" si="5"/>
        <v>-531</v>
      </c>
      <c r="I30" s="26" t="s">
        <v>233</v>
      </c>
      <c r="J30" s="27" t="s">
        <v>234</v>
      </c>
      <c r="K30" s="26">
        <v>-531</v>
      </c>
      <c r="L30" s="26" t="s">
        <v>235</v>
      </c>
      <c r="M30" s="27" t="s">
        <v>157</v>
      </c>
      <c r="N30" s="27"/>
      <c r="O30" s="28" t="s">
        <v>169</v>
      </c>
      <c r="P30" s="28" t="s">
        <v>232</v>
      </c>
    </row>
    <row r="31" spans="1:16" ht="12.75" customHeight="1" thickBot="1">
      <c r="A31" s="4" t="str">
        <f t="shared" si="0"/>
        <v> BBS 49 </v>
      </c>
      <c r="B31" s="7" t="str">
        <f t="shared" si="1"/>
        <v>I</v>
      </c>
      <c r="C31" s="4">
        <f t="shared" si="2"/>
        <v>44442.534</v>
      </c>
      <c r="D31" s="6" t="str">
        <f t="shared" si="3"/>
        <v>vis</v>
      </c>
      <c r="E31" s="25">
        <f>VLOOKUP(C31,Active!C$21:E$971,3,FALSE)</f>
        <v>-506.99973254479403</v>
      </c>
      <c r="F31" s="7" t="s">
        <v>114</v>
      </c>
      <c r="G31" s="6" t="str">
        <f t="shared" si="4"/>
        <v>44442.534</v>
      </c>
      <c r="H31" s="4">
        <f t="shared" si="5"/>
        <v>-507</v>
      </c>
      <c r="I31" s="26" t="s">
        <v>236</v>
      </c>
      <c r="J31" s="27" t="s">
        <v>237</v>
      </c>
      <c r="K31" s="26">
        <v>-507</v>
      </c>
      <c r="L31" s="26" t="s">
        <v>220</v>
      </c>
      <c r="M31" s="27" t="s">
        <v>157</v>
      </c>
      <c r="N31" s="27"/>
      <c r="O31" s="28" t="s">
        <v>174</v>
      </c>
      <c r="P31" s="28" t="s">
        <v>238</v>
      </c>
    </row>
    <row r="32" spans="1:16" ht="12.75" customHeight="1" thickBot="1">
      <c r="A32" s="4" t="str">
        <f t="shared" si="0"/>
        <v> BBS 55 </v>
      </c>
      <c r="B32" s="7" t="str">
        <f t="shared" si="1"/>
        <v>I</v>
      </c>
      <c r="C32" s="4">
        <f t="shared" si="2"/>
        <v>44766.555</v>
      </c>
      <c r="D32" s="6" t="str">
        <f t="shared" si="3"/>
        <v>vis</v>
      </c>
      <c r="E32" s="25">
        <f>VLOOKUP(C32,Active!C$21:E$971,3,FALSE)</f>
        <v>-338.00382031182647</v>
      </c>
      <c r="F32" s="7" t="s">
        <v>114</v>
      </c>
      <c r="G32" s="6" t="str">
        <f t="shared" si="4"/>
        <v>44766.555</v>
      </c>
      <c r="H32" s="4">
        <f t="shared" si="5"/>
        <v>-338</v>
      </c>
      <c r="I32" s="26" t="s">
        <v>239</v>
      </c>
      <c r="J32" s="27" t="s">
        <v>240</v>
      </c>
      <c r="K32" s="26">
        <v>-338</v>
      </c>
      <c r="L32" s="26" t="s">
        <v>185</v>
      </c>
      <c r="M32" s="27" t="s">
        <v>157</v>
      </c>
      <c r="N32" s="27"/>
      <c r="O32" s="28" t="s">
        <v>169</v>
      </c>
      <c r="P32" s="28" t="s">
        <v>241</v>
      </c>
    </row>
    <row r="33" spans="1:16" ht="12.75" customHeight="1" thickBot="1">
      <c r="A33" s="4" t="str">
        <f t="shared" si="0"/>
        <v> BBS 55 </v>
      </c>
      <c r="B33" s="7" t="str">
        <f t="shared" si="1"/>
        <v>I</v>
      </c>
      <c r="C33" s="4">
        <f t="shared" si="2"/>
        <v>44770.396000000001</v>
      </c>
      <c r="D33" s="6" t="str">
        <f t="shared" si="3"/>
        <v>vis</v>
      </c>
      <c r="E33" s="25">
        <f>VLOOKUP(C33,Active!C$21:E$971,3,FALSE)</f>
        <v>-336.00051404807539</v>
      </c>
      <c r="F33" s="7" t="s">
        <v>114</v>
      </c>
      <c r="G33" s="6" t="str">
        <f t="shared" si="4"/>
        <v>44770.396</v>
      </c>
      <c r="H33" s="4">
        <f t="shared" si="5"/>
        <v>-336</v>
      </c>
      <c r="I33" s="26" t="s">
        <v>242</v>
      </c>
      <c r="J33" s="27" t="s">
        <v>243</v>
      </c>
      <c r="K33" s="26">
        <v>-336</v>
      </c>
      <c r="L33" s="26" t="s">
        <v>173</v>
      </c>
      <c r="M33" s="27" t="s">
        <v>157</v>
      </c>
      <c r="N33" s="27"/>
      <c r="O33" s="28" t="s">
        <v>169</v>
      </c>
      <c r="P33" s="28" t="s">
        <v>241</v>
      </c>
    </row>
    <row r="34" spans="1:16" ht="12.75" customHeight="1" thickBot="1">
      <c r="A34" s="4" t="str">
        <f t="shared" si="0"/>
        <v> BBS 57 </v>
      </c>
      <c r="B34" s="7" t="str">
        <f t="shared" si="1"/>
        <v>I</v>
      </c>
      <c r="C34" s="4">
        <f t="shared" si="2"/>
        <v>44912.288999999997</v>
      </c>
      <c r="D34" s="6" t="str">
        <f t="shared" si="3"/>
        <v>vis</v>
      </c>
      <c r="E34" s="25">
        <f>VLOOKUP(C34,Active!C$21:E$971,3,FALSE)</f>
        <v>-261.99501139709963</v>
      </c>
      <c r="F34" s="7" t="s">
        <v>114</v>
      </c>
      <c r="G34" s="6" t="str">
        <f t="shared" si="4"/>
        <v>44912.289</v>
      </c>
      <c r="H34" s="4">
        <f t="shared" si="5"/>
        <v>-262</v>
      </c>
      <c r="I34" s="26" t="s">
        <v>244</v>
      </c>
      <c r="J34" s="27" t="s">
        <v>245</v>
      </c>
      <c r="K34" s="26">
        <v>-262</v>
      </c>
      <c r="L34" s="26" t="s">
        <v>246</v>
      </c>
      <c r="M34" s="27" t="s">
        <v>157</v>
      </c>
      <c r="N34" s="27"/>
      <c r="O34" s="28" t="s">
        <v>169</v>
      </c>
      <c r="P34" s="28" t="s">
        <v>247</v>
      </c>
    </row>
    <row r="35" spans="1:16" ht="12.75" customHeight="1" thickBot="1">
      <c r="A35" s="4" t="str">
        <f t="shared" si="0"/>
        <v> BBS 60 </v>
      </c>
      <c r="B35" s="7" t="str">
        <f t="shared" si="1"/>
        <v>I</v>
      </c>
      <c r="C35" s="4">
        <f t="shared" si="2"/>
        <v>45067.582999999999</v>
      </c>
      <c r="D35" s="6" t="str">
        <f t="shared" si="3"/>
        <v>vis</v>
      </c>
      <c r="E35" s="25">
        <f>VLOOKUP(C35,Active!C$21:E$971,3,FALSE)</f>
        <v>-181.000103059965</v>
      </c>
      <c r="F35" s="7" t="s">
        <v>114</v>
      </c>
      <c r="G35" s="6" t="str">
        <f t="shared" si="4"/>
        <v>45067.583</v>
      </c>
      <c r="H35" s="4">
        <f t="shared" si="5"/>
        <v>-181</v>
      </c>
      <c r="I35" s="26" t="s">
        <v>248</v>
      </c>
      <c r="J35" s="27" t="s">
        <v>249</v>
      </c>
      <c r="K35" s="26">
        <v>-181</v>
      </c>
      <c r="L35" s="26" t="s">
        <v>211</v>
      </c>
      <c r="M35" s="27" t="s">
        <v>157</v>
      </c>
      <c r="N35" s="27"/>
      <c r="O35" s="28" t="s">
        <v>169</v>
      </c>
      <c r="P35" s="28" t="s">
        <v>250</v>
      </c>
    </row>
    <row r="36" spans="1:16" ht="12.75" customHeight="1" thickBot="1">
      <c r="A36" s="4" t="str">
        <f t="shared" si="0"/>
        <v> BBS 60 </v>
      </c>
      <c r="B36" s="7" t="str">
        <f t="shared" si="1"/>
        <v>I</v>
      </c>
      <c r="C36" s="4">
        <f t="shared" si="2"/>
        <v>45115.514999999999</v>
      </c>
      <c r="D36" s="6" t="str">
        <f t="shared" si="3"/>
        <v>vis</v>
      </c>
      <c r="E36" s="25">
        <f>VLOOKUP(C36,Active!C$21:E$971,3,FALSE)</f>
        <v>-156.00076022369603</v>
      </c>
      <c r="F36" s="7" t="s">
        <v>114</v>
      </c>
      <c r="G36" s="6" t="str">
        <f t="shared" si="4"/>
        <v>45115.515</v>
      </c>
      <c r="H36" s="4">
        <f t="shared" si="5"/>
        <v>-156</v>
      </c>
      <c r="I36" s="26" t="s">
        <v>251</v>
      </c>
      <c r="J36" s="27" t="s">
        <v>252</v>
      </c>
      <c r="K36" s="26">
        <v>-156</v>
      </c>
      <c r="L36" s="26" t="s">
        <v>173</v>
      </c>
      <c r="M36" s="27" t="s">
        <v>157</v>
      </c>
      <c r="N36" s="27"/>
      <c r="O36" s="28" t="s">
        <v>174</v>
      </c>
      <c r="P36" s="28" t="s">
        <v>250</v>
      </c>
    </row>
    <row r="37" spans="1:16" ht="12.75" customHeight="1" thickBot="1">
      <c r="A37" s="4" t="str">
        <f t="shared" si="0"/>
        <v> BBS 61 </v>
      </c>
      <c r="B37" s="7" t="str">
        <f t="shared" si="1"/>
        <v>I</v>
      </c>
      <c r="C37" s="4">
        <f t="shared" si="2"/>
        <v>45138.527999999998</v>
      </c>
      <c r="D37" s="6" t="str">
        <f t="shared" si="3"/>
        <v>vis</v>
      </c>
      <c r="E37" s="25">
        <f>VLOOKUP(C37,Active!C$21:E$971,3,FALSE)</f>
        <v>-143.99813407225182</v>
      </c>
      <c r="F37" s="7" t="s">
        <v>114</v>
      </c>
      <c r="G37" s="6" t="str">
        <f t="shared" si="4"/>
        <v>45138.528</v>
      </c>
      <c r="H37" s="4">
        <f t="shared" si="5"/>
        <v>-144</v>
      </c>
      <c r="I37" s="26" t="s">
        <v>253</v>
      </c>
      <c r="J37" s="27" t="s">
        <v>254</v>
      </c>
      <c r="K37" s="26">
        <v>-144</v>
      </c>
      <c r="L37" s="26" t="s">
        <v>205</v>
      </c>
      <c r="M37" s="27" t="s">
        <v>157</v>
      </c>
      <c r="N37" s="27"/>
      <c r="O37" s="28" t="s">
        <v>169</v>
      </c>
      <c r="P37" s="28" t="s">
        <v>255</v>
      </c>
    </row>
    <row r="38" spans="1:16" ht="12.75" customHeight="1" thickBot="1">
      <c r="A38" s="4" t="str">
        <f t="shared" si="0"/>
        <v> BBS 61 </v>
      </c>
      <c r="B38" s="7" t="str">
        <f t="shared" si="1"/>
        <v>I</v>
      </c>
      <c r="C38" s="4">
        <f t="shared" si="2"/>
        <v>45163.446000000004</v>
      </c>
      <c r="D38" s="6" t="str">
        <f t="shared" si="3"/>
        <v>vis</v>
      </c>
      <c r="E38" s="25">
        <f>VLOOKUP(C38,Active!C$21:E$971,3,FALSE)</f>
        <v>-131.00193894594227</v>
      </c>
      <c r="F38" s="7" t="s">
        <v>114</v>
      </c>
      <c r="G38" s="6" t="str">
        <f t="shared" si="4"/>
        <v>45163.446</v>
      </c>
      <c r="H38" s="4">
        <f t="shared" si="5"/>
        <v>-131</v>
      </c>
      <c r="I38" s="26" t="s">
        <v>256</v>
      </c>
      <c r="J38" s="27" t="s">
        <v>257</v>
      </c>
      <c r="K38" s="26">
        <v>-131</v>
      </c>
      <c r="L38" s="26" t="s">
        <v>224</v>
      </c>
      <c r="M38" s="27" t="s">
        <v>157</v>
      </c>
      <c r="N38" s="27"/>
      <c r="O38" s="28" t="s">
        <v>174</v>
      </c>
      <c r="P38" s="28" t="s">
        <v>255</v>
      </c>
    </row>
    <row r="39" spans="1:16" ht="12.75" customHeight="1" thickBot="1">
      <c r="A39" s="4" t="str">
        <f t="shared" si="0"/>
        <v> BBS 65 </v>
      </c>
      <c r="B39" s="7" t="str">
        <f t="shared" si="1"/>
        <v>I</v>
      </c>
      <c r="C39" s="4">
        <f t="shared" si="2"/>
        <v>45414.62</v>
      </c>
      <c r="D39" s="6" t="str">
        <f t="shared" si="3"/>
        <v>vis</v>
      </c>
      <c r="E39" s="25">
        <f>VLOOKUP(C39,Active!C$21:E$971,3,FALSE)</f>
        <v>0</v>
      </c>
      <c r="F39" s="7" t="s">
        <v>114</v>
      </c>
      <c r="G39" s="6" t="str">
        <f t="shared" si="4"/>
        <v>45414.620</v>
      </c>
      <c r="H39" s="4">
        <f t="shared" si="5"/>
        <v>0</v>
      </c>
      <c r="I39" s="26" t="s">
        <v>258</v>
      </c>
      <c r="J39" s="27" t="s">
        <v>259</v>
      </c>
      <c r="K39" s="26">
        <v>0</v>
      </c>
      <c r="L39" s="26" t="s">
        <v>260</v>
      </c>
      <c r="M39" s="27" t="s">
        <v>157</v>
      </c>
      <c r="N39" s="27"/>
      <c r="O39" s="28" t="s">
        <v>169</v>
      </c>
      <c r="P39" s="28" t="s">
        <v>261</v>
      </c>
    </row>
    <row r="40" spans="1:16" ht="12.75" customHeight="1" thickBot="1">
      <c r="A40" s="4" t="str">
        <f t="shared" si="0"/>
        <v> BBS 66 </v>
      </c>
      <c r="B40" s="7" t="str">
        <f t="shared" si="1"/>
        <v>I</v>
      </c>
      <c r="C40" s="4">
        <f t="shared" si="2"/>
        <v>45464.472000000002</v>
      </c>
      <c r="D40" s="6" t="str">
        <f t="shared" si="3"/>
        <v>vis</v>
      </c>
      <c r="E40" s="25">
        <f>VLOOKUP(C40,Active!C$21:E$971,3,FALSE)</f>
        <v>26.000735188884999</v>
      </c>
      <c r="F40" s="7" t="s">
        <v>114</v>
      </c>
      <c r="G40" s="6" t="str">
        <f t="shared" si="4"/>
        <v>45464.472</v>
      </c>
      <c r="H40" s="4">
        <f t="shared" si="5"/>
        <v>26</v>
      </c>
      <c r="I40" s="26" t="s">
        <v>262</v>
      </c>
      <c r="J40" s="27" t="s">
        <v>263</v>
      </c>
      <c r="K40" s="26">
        <v>26</v>
      </c>
      <c r="L40" s="26" t="s">
        <v>220</v>
      </c>
      <c r="M40" s="27" t="s">
        <v>157</v>
      </c>
      <c r="N40" s="27"/>
      <c r="O40" s="28" t="s">
        <v>169</v>
      </c>
      <c r="P40" s="28" t="s">
        <v>264</v>
      </c>
    </row>
    <row r="41" spans="1:16" ht="12.75" customHeight="1" thickBot="1">
      <c r="A41" s="4" t="str">
        <f t="shared" si="0"/>
        <v> BBS 67 </v>
      </c>
      <c r="B41" s="7" t="str">
        <f t="shared" si="1"/>
        <v>I</v>
      </c>
      <c r="C41" s="4">
        <f t="shared" si="2"/>
        <v>45533.487999999998</v>
      </c>
      <c r="D41" s="6" t="str">
        <f t="shared" si="3"/>
        <v>vis</v>
      </c>
      <c r="E41" s="25">
        <f>VLOOKUP(C41,Active!C$21:E$971,3,FALSE)</f>
        <v>61.996617797326394</v>
      </c>
      <c r="F41" s="7" t="s">
        <v>114</v>
      </c>
      <c r="G41" s="6" t="str">
        <f t="shared" si="4"/>
        <v>45533.488</v>
      </c>
      <c r="H41" s="4">
        <f t="shared" si="5"/>
        <v>62</v>
      </c>
      <c r="I41" s="26" t="s">
        <v>265</v>
      </c>
      <c r="J41" s="27" t="s">
        <v>266</v>
      </c>
      <c r="K41" s="26">
        <v>62</v>
      </c>
      <c r="L41" s="26" t="s">
        <v>267</v>
      </c>
      <c r="M41" s="27" t="s">
        <v>157</v>
      </c>
      <c r="N41" s="27"/>
      <c r="O41" s="28" t="s">
        <v>174</v>
      </c>
      <c r="P41" s="28" t="s">
        <v>268</v>
      </c>
    </row>
    <row r="42" spans="1:16" ht="12.75" customHeight="1" thickBot="1">
      <c r="A42" s="4" t="str">
        <f t="shared" si="0"/>
        <v> BBS 73 </v>
      </c>
      <c r="B42" s="7" t="str">
        <f t="shared" si="1"/>
        <v>I</v>
      </c>
      <c r="C42" s="4">
        <f t="shared" si="2"/>
        <v>45928.455000000002</v>
      </c>
      <c r="D42" s="6" t="str">
        <f t="shared" si="3"/>
        <v>vis</v>
      </c>
      <c r="E42" s="25">
        <f>VLOOKUP(C42,Active!C$21:E$971,3,FALSE)</f>
        <v>267.99502057652614</v>
      </c>
      <c r="F42" s="7" t="s">
        <v>114</v>
      </c>
      <c r="G42" s="6" t="str">
        <f t="shared" si="4"/>
        <v>45928.455</v>
      </c>
      <c r="H42" s="4">
        <f t="shared" si="5"/>
        <v>268</v>
      </c>
      <c r="I42" s="26" t="s">
        <v>269</v>
      </c>
      <c r="J42" s="27" t="s">
        <v>270</v>
      </c>
      <c r="K42" s="26">
        <v>268</v>
      </c>
      <c r="L42" s="26" t="s">
        <v>271</v>
      </c>
      <c r="M42" s="27" t="s">
        <v>157</v>
      </c>
      <c r="N42" s="27"/>
      <c r="O42" s="28" t="s">
        <v>169</v>
      </c>
      <c r="P42" s="28" t="s">
        <v>272</v>
      </c>
    </row>
    <row r="43" spans="1:16" ht="12.75" customHeight="1" thickBot="1">
      <c r="A43" s="4" t="str">
        <f t="shared" ref="A43:A74" si="6">P43</f>
        <v> BBS 78 </v>
      </c>
      <c r="B43" s="7" t="str">
        <f t="shared" ref="B43:B74" si="7">IF(H43=INT(H43),"I","II")</f>
        <v>I</v>
      </c>
      <c r="C43" s="4">
        <f t="shared" ref="C43:C74" si="8">1*G43</f>
        <v>46325.353999999999</v>
      </c>
      <c r="D43" s="6" t="str">
        <f t="shared" ref="D43:D74" si="9">VLOOKUP(F43,I$1:J$5,2,FALSE)</f>
        <v>vis</v>
      </c>
      <c r="E43" s="25">
        <f>VLOOKUP(C43,Active!C$21:E$971,3,FALSE)</f>
        <v>475.00107441054331</v>
      </c>
      <c r="F43" s="7" t="s">
        <v>114</v>
      </c>
      <c r="G43" s="6" t="str">
        <f t="shared" ref="G43:G74" si="10">MID(I43,3,LEN(I43)-3)</f>
        <v>46325.354</v>
      </c>
      <c r="H43" s="4">
        <f t="shared" ref="H43:H74" si="11">1*K43</f>
        <v>475</v>
      </c>
      <c r="I43" s="26" t="s">
        <v>273</v>
      </c>
      <c r="J43" s="27" t="s">
        <v>274</v>
      </c>
      <c r="K43" s="26">
        <v>475</v>
      </c>
      <c r="L43" s="26" t="s">
        <v>275</v>
      </c>
      <c r="M43" s="27" t="s">
        <v>157</v>
      </c>
      <c r="N43" s="27"/>
      <c r="O43" s="28" t="s">
        <v>174</v>
      </c>
      <c r="P43" s="28" t="s">
        <v>276</v>
      </c>
    </row>
    <row r="44" spans="1:16" ht="12.75" customHeight="1" thickBot="1">
      <c r="A44" s="4" t="str">
        <f t="shared" si="6"/>
        <v> BBS 80 </v>
      </c>
      <c r="B44" s="7" t="str">
        <f t="shared" si="7"/>
        <v>I</v>
      </c>
      <c r="C44" s="4">
        <f t="shared" si="8"/>
        <v>46622.54</v>
      </c>
      <c r="D44" s="6" t="str">
        <f t="shared" si="9"/>
        <v>vis</v>
      </c>
      <c r="E44" s="25">
        <f>VLOOKUP(C44,Active!C$21:E$971,3,FALSE)</f>
        <v>630.00096384013852</v>
      </c>
      <c r="F44" s="7" t="s">
        <v>114</v>
      </c>
      <c r="G44" s="6" t="str">
        <f t="shared" si="10"/>
        <v>46622.540</v>
      </c>
      <c r="H44" s="4">
        <f t="shared" si="11"/>
        <v>630</v>
      </c>
      <c r="I44" s="26" t="s">
        <v>277</v>
      </c>
      <c r="J44" s="27" t="s">
        <v>278</v>
      </c>
      <c r="K44" s="26">
        <v>630</v>
      </c>
      <c r="L44" s="26" t="s">
        <v>275</v>
      </c>
      <c r="M44" s="27" t="s">
        <v>157</v>
      </c>
      <c r="N44" s="27"/>
      <c r="O44" s="28" t="s">
        <v>279</v>
      </c>
      <c r="P44" s="28" t="s">
        <v>280</v>
      </c>
    </row>
    <row r="45" spans="1:16" ht="12.75" customHeight="1" thickBot="1">
      <c r="A45" s="4" t="str">
        <f t="shared" si="6"/>
        <v> BBS 80 </v>
      </c>
      <c r="B45" s="7" t="str">
        <f t="shared" si="7"/>
        <v>I</v>
      </c>
      <c r="C45" s="4">
        <f t="shared" si="8"/>
        <v>46622.54</v>
      </c>
      <c r="D45" s="6" t="str">
        <f t="shared" si="9"/>
        <v>vis</v>
      </c>
      <c r="E45" s="25">
        <f>VLOOKUP(C45,Active!C$21:E$971,3,FALSE)</f>
        <v>630.00096384013852</v>
      </c>
      <c r="F45" s="7" t="s">
        <v>114</v>
      </c>
      <c r="G45" s="6" t="str">
        <f t="shared" si="10"/>
        <v>46622.540</v>
      </c>
      <c r="H45" s="4">
        <f t="shared" si="11"/>
        <v>630</v>
      </c>
      <c r="I45" s="26" t="s">
        <v>277</v>
      </c>
      <c r="J45" s="27" t="s">
        <v>278</v>
      </c>
      <c r="K45" s="26">
        <v>630</v>
      </c>
      <c r="L45" s="26" t="s">
        <v>275</v>
      </c>
      <c r="M45" s="27" t="s">
        <v>157</v>
      </c>
      <c r="N45" s="27"/>
      <c r="O45" s="28" t="s">
        <v>169</v>
      </c>
      <c r="P45" s="28" t="s">
        <v>280</v>
      </c>
    </row>
    <row r="46" spans="1:16" ht="12.75" customHeight="1" thickBot="1">
      <c r="A46" s="4" t="str">
        <f t="shared" si="6"/>
        <v> BBS 82 </v>
      </c>
      <c r="B46" s="7" t="str">
        <f t="shared" si="7"/>
        <v>I</v>
      </c>
      <c r="C46" s="4">
        <f t="shared" si="8"/>
        <v>46850.692999999999</v>
      </c>
      <c r="D46" s="6" t="str">
        <f t="shared" si="9"/>
        <v>vis</v>
      </c>
      <c r="E46" s="25">
        <f>VLOOKUP(C46,Active!C$21:E$971,3,FALSE)</f>
        <v>748.99610416649978</v>
      </c>
      <c r="F46" s="7" t="s">
        <v>114</v>
      </c>
      <c r="G46" s="6" t="str">
        <f t="shared" si="10"/>
        <v>46850.693</v>
      </c>
      <c r="H46" s="4">
        <f t="shared" si="11"/>
        <v>749</v>
      </c>
      <c r="I46" s="26" t="s">
        <v>281</v>
      </c>
      <c r="J46" s="27" t="s">
        <v>282</v>
      </c>
      <c r="K46" s="26">
        <v>749</v>
      </c>
      <c r="L46" s="26" t="s">
        <v>185</v>
      </c>
      <c r="M46" s="27" t="s">
        <v>157</v>
      </c>
      <c r="N46" s="27"/>
      <c r="O46" s="28" t="s">
        <v>169</v>
      </c>
      <c r="P46" s="28" t="s">
        <v>283</v>
      </c>
    </row>
    <row r="47" spans="1:16" ht="12.75" customHeight="1" thickBot="1">
      <c r="A47" s="4" t="str">
        <f t="shared" si="6"/>
        <v> BBS 83 </v>
      </c>
      <c r="B47" s="7" t="str">
        <f t="shared" si="7"/>
        <v>I</v>
      </c>
      <c r="C47" s="4">
        <f t="shared" si="8"/>
        <v>46875.635000000002</v>
      </c>
      <c r="D47" s="6" t="str">
        <f t="shared" si="9"/>
        <v>vis</v>
      </c>
      <c r="E47" s="25">
        <f>VLOOKUP(C47,Active!C$21:E$971,3,FALSE)</f>
        <v>762.0048166972158</v>
      </c>
      <c r="F47" s="7" t="s">
        <v>114</v>
      </c>
      <c r="G47" s="6" t="str">
        <f t="shared" si="10"/>
        <v>46875.635</v>
      </c>
      <c r="H47" s="4">
        <f t="shared" si="11"/>
        <v>762</v>
      </c>
      <c r="I47" s="26" t="s">
        <v>284</v>
      </c>
      <c r="J47" s="27" t="s">
        <v>285</v>
      </c>
      <c r="K47" s="26">
        <v>762</v>
      </c>
      <c r="L47" s="26" t="s">
        <v>286</v>
      </c>
      <c r="M47" s="27" t="s">
        <v>157</v>
      </c>
      <c r="N47" s="27"/>
      <c r="O47" s="28" t="s">
        <v>169</v>
      </c>
      <c r="P47" s="28" t="s">
        <v>287</v>
      </c>
    </row>
    <row r="48" spans="1:16" ht="12.75" customHeight="1" thickBot="1">
      <c r="A48" s="4" t="str">
        <f t="shared" si="6"/>
        <v> BBS 84 </v>
      </c>
      <c r="B48" s="7" t="str">
        <f t="shared" si="7"/>
        <v>I</v>
      </c>
      <c r="C48" s="4">
        <f t="shared" si="8"/>
        <v>46946.574000000001</v>
      </c>
      <c r="D48" s="6" t="str">
        <f t="shared" si="9"/>
        <v>vis</v>
      </c>
      <c r="E48" s="25">
        <f>VLOOKUP(C48,Active!C$21:E$971,3,FALSE)</f>
        <v>799.00365633382637</v>
      </c>
      <c r="F48" s="7" t="s">
        <v>114</v>
      </c>
      <c r="G48" s="6" t="str">
        <f t="shared" si="10"/>
        <v>46946.574</v>
      </c>
      <c r="H48" s="4">
        <f t="shared" si="11"/>
        <v>799</v>
      </c>
      <c r="I48" s="26" t="s">
        <v>288</v>
      </c>
      <c r="J48" s="27" t="s">
        <v>289</v>
      </c>
      <c r="K48" s="26">
        <v>799</v>
      </c>
      <c r="L48" s="26" t="s">
        <v>290</v>
      </c>
      <c r="M48" s="27" t="s">
        <v>157</v>
      </c>
      <c r="N48" s="27"/>
      <c r="O48" s="28" t="s">
        <v>169</v>
      </c>
      <c r="P48" s="28" t="s">
        <v>291</v>
      </c>
    </row>
    <row r="49" spans="1:16" ht="12.75" customHeight="1" thickBot="1">
      <c r="A49" s="4" t="str">
        <f t="shared" si="6"/>
        <v> BBS 89 </v>
      </c>
      <c r="B49" s="7" t="str">
        <f t="shared" si="7"/>
        <v>I</v>
      </c>
      <c r="C49" s="4">
        <f t="shared" si="8"/>
        <v>47389.462</v>
      </c>
      <c r="D49" s="6" t="str">
        <f t="shared" si="9"/>
        <v>vis</v>
      </c>
      <c r="E49" s="25">
        <f>VLOOKUP(C49,Active!C$21:E$971,3,FALSE)</f>
        <v>1029.9956648056052</v>
      </c>
      <c r="F49" s="7" t="s">
        <v>114</v>
      </c>
      <c r="G49" s="6" t="str">
        <f t="shared" si="10"/>
        <v>47389.462</v>
      </c>
      <c r="H49" s="4">
        <f t="shared" si="11"/>
        <v>1030</v>
      </c>
      <c r="I49" s="26" t="s">
        <v>292</v>
      </c>
      <c r="J49" s="27" t="s">
        <v>293</v>
      </c>
      <c r="K49" s="26">
        <v>1030</v>
      </c>
      <c r="L49" s="26" t="s">
        <v>188</v>
      </c>
      <c r="M49" s="27" t="s">
        <v>157</v>
      </c>
      <c r="N49" s="27"/>
      <c r="O49" s="28" t="s">
        <v>169</v>
      </c>
      <c r="P49" s="28" t="s">
        <v>294</v>
      </c>
    </row>
    <row r="50" spans="1:16" ht="12.75" customHeight="1" thickBot="1">
      <c r="A50" s="4" t="str">
        <f t="shared" si="6"/>
        <v> BBS 82 </v>
      </c>
      <c r="B50" s="7" t="str">
        <f t="shared" si="7"/>
        <v>I</v>
      </c>
      <c r="C50" s="4">
        <f t="shared" si="8"/>
        <v>47690.508000000002</v>
      </c>
      <c r="D50" s="6" t="str">
        <f t="shared" si="9"/>
        <v>vis</v>
      </c>
      <c r="E50" s="25">
        <f>VLOOKUP(C50,Active!C$21:E$971,3,FALSE)</f>
        <v>1187.0087701107743</v>
      </c>
      <c r="F50" s="7" t="s">
        <v>114</v>
      </c>
      <c r="G50" s="6" t="str">
        <f t="shared" si="10"/>
        <v>47690.508</v>
      </c>
      <c r="H50" s="4">
        <f t="shared" si="11"/>
        <v>1187</v>
      </c>
      <c r="I50" s="26" t="s">
        <v>295</v>
      </c>
      <c r="J50" s="27" t="s">
        <v>296</v>
      </c>
      <c r="K50" s="26">
        <v>1187</v>
      </c>
      <c r="L50" s="26" t="s">
        <v>297</v>
      </c>
      <c r="M50" s="27" t="s">
        <v>157</v>
      </c>
      <c r="N50" s="27"/>
      <c r="O50" s="28" t="s">
        <v>169</v>
      </c>
      <c r="P50" s="28" t="s">
        <v>283</v>
      </c>
    </row>
    <row r="51" spans="1:16" ht="12.75" customHeight="1" thickBot="1">
      <c r="A51" s="4" t="str">
        <f t="shared" si="6"/>
        <v> BBS 95 </v>
      </c>
      <c r="B51" s="7" t="str">
        <f t="shared" si="7"/>
        <v>I</v>
      </c>
      <c r="C51" s="4">
        <f t="shared" si="8"/>
        <v>48014.548000000003</v>
      </c>
      <c r="D51" s="6" t="str">
        <f t="shared" si="9"/>
        <v>vis</v>
      </c>
      <c r="E51" s="25">
        <f>VLOOKUP(C51,Active!C$21:E$971,3,FALSE)</f>
        <v>1356.0145919555648</v>
      </c>
      <c r="F51" s="7" t="s">
        <v>114</v>
      </c>
      <c r="G51" s="6" t="str">
        <f t="shared" si="10"/>
        <v>48014.548</v>
      </c>
      <c r="H51" s="4">
        <f t="shared" si="11"/>
        <v>1356</v>
      </c>
      <c r="I51" s="26" t="s">
        <v>298</v>
      </c>
      <c r="J51" s="27" t="s">
        <v>299</v>
      </c>
      <c r="K51" s="26">
        <v>1356</v>
      </c>
      <c r="L51" s="26" t="s">
        <v>300</v>
      </c>
      <c r="M51" s="27" t="s">
        <v>157</v>
      </c>
      <c r="N51" s="27"/>
      <c r="O51" s="28" t="s">
        <v>174</v>
      </c>
      <c r="P51" s="28" t="s">
        <v>301</v>
      </c>
    </row>
    <row r="52" spans="1:16" ht="12.75" customHeight="1" thickBot="1">
      <c r="A52" s="4" t="str">
        <f t="shared" si="6"/>
        <v> BRNO 31 </v>
      </c>
      <c r="B52" s="7" t="str">
        <f t="shared" si="7"/>
        <v>I</v>
      </c>
      <c r="C52" s="4">
        <f t="shared" si="8"/>
        <v>48014.555999999997</v>
      </c>
      <c r="D52" s="6" t="str">
        <f t="shared" si="9"/>
        <v>vis</v>
      </c>
      <c r="E52" s="25">
        <f>VLOOKUP(C52,Active!C$21:E$971,3,FALSE)</f>
        <v>1356.0187644236978</v>
      </c>
      <c r="F52" s="7" t="s">
        <v>114</v>
      </c>
      <c r="G52" s="6" t="str">
        <f t="shared" si="10"/>
        <v>48014.556</v>
      </c>
      <c r="H52" s="4">
        <f t="shared" si="11"/>
        <v>1356</v>
      </c>
      <c r="I52" s="26" t="s">
        <v>302</v>
      </c>
      <c r="J52" s="27" t="s">
        <v>303</v>
      </c>
      <c r="K52" s="26">
        <v>1356</v>
      </c>
      <c r="L52" s="26" t="s">
        <v>304</v>
      </c>
      <c r="M52" s="27" t="s">
        <v>157</v>
      </c>
      <c r="N52" s="27"/>
      <c r="O52" s="28" t="s">
        <v>305</v>
      </c>
      <c r="P52" s="28" t="s">
        <v>306</v>
      </c>
    </row>
    <row r="53" spans="1:16" ht="12.75" customHeight="1" thickBot="1">
      <c r="A53" s="4" t="str">
        <f t="shared" si="6"/>
        <v> BRNO 31 </v>
      </c>
      <c r="B53" s="7" t="str">
        <f t="shared" si="7"/>
        <v>I</v>
      </c>
      <c r="C53" s="4">
        <f t="shared" si="8"/>
        <v>48014.559000000001</v>
      </c>
      <c r="D53" s="6" t="str">
        <f t="shared" si="9"/>
        <v>vis</v>
      </c>
      <c r="E53" s="25">
        <f>VLOOKUP(C53,Active!C$21:E$971,3,FALSE)</f>
        <v>1356.0203290992511</v>
      </c>
      <c r="F53" s="7" t="s">
        <v>114</v>
      </c>
      <c r="G53" s="6" t="str">
        <f t="shared" si="10"/>
        <v>48014.559</v>
      </c>
      <c r="H53" s="4">
        <f t="shared" si="11"/>
        <v>1356</v>
      </c>
      <c r="I53" s="26" t="s">
        <v>307</v>
      </c>
      <c r="J53" s="27" t="s">
        <v>308</v>
      </c>
      <c r="K53" s="26">
        <v>1356</v>
      </c>
      <c r="L53" s="26" t="s">
        <v>309</v>
      </c>
      <c r="M53" s="27" t="s">
        <v>157</v>
      </c>
      <c r="N53" s="27"/>
      <c r="O53" s="28" t="s">
        <v>310</v>
      </c>
      <c r="P53" s="28" t="s">
        <v>306</v>
      </c>
    </row>
    <row r="54" spans="1:16" ht="12.75" customHeight="1" thickBot="1">
      <c r="A54" s="4" t="str">
        <f t="shared" si="6"/>
        <v> BBS 95 </v>
      </c>
      <c r="B54" s="7" t="str">
        <f t="shared" si="7"/>
        <v>I</v>
      </c>
      <c r="C54" s="4">
        <f t="shared" si="8"/>
        <v>48016.476999999999</v>
      </c>
      <c r="D54" s="6" t="str">
        <f t="shared" si="9"/>
        <v>vis</v>
      </c>
      <c r="E54" s="25">
        <f>VLOOKUP(C54,Active!C$21:E$971,3,FALSE)</f>
        <v>1357.0206783348328</v>
      </c>
      <c r="F54" s="7" t="s">
        <v>114</v>
      </c>
      <c r="G54" s="6" t="str">
        <f t="shared" si="10"/>
        <v>48016.477</v>
      </c>
      <c r="H54" s="4">
        <f t="shared" si="11"/>
        <v>1357</v>
      </c>
      <c r="I54" s="26" t="s">
        <v>311</v>
      </c>
      <c r="J54" s="27" t="s">
        <v>312</v>
      </c>
      <c r="K54" s="26">
        <v>1357</v>
      </c>
      <c r="L54" s="26" t="s">
        <v>313</v>
      </c>
      <c r="M54" s="27" t="s">
        <v>157</v>
      </c>
      <c r="N54" s="27"/>
      <c r="O54" s="28" t="s">
        <v>169</v>
      </c>
      <c r="P54" s="28" t="s">
        <v>301</v>
      </c>
    </row>
    <row r="55" spans="1:16" ht="12.75" customHeight="1" thickBot="1">
      <c r="A55" s="4" t="str">
        <f t="shared" si="6"/>
        <v> BBS 95 </v>
      </c>
      <c r="B55" s="7" t="str">
        <f t="shared" si="7"/>
        <v>I</v>
      </c>
      <c r="C55" s="4">
        <f t="shared" si="8"/>
        <v>48039.485999999997</v>
      </c>
      <c r="D55" s="6" t="str">
        <f t="shared" si="9"/>
        <v>vis</v>
      </c>
      <c r="E55" s="25">
        <f>VLOOKUP(C55,Active!C$21:E$971,3,FALSE)</f>
        <v>1369.0212182522087</v>
      </c>
      <c r="F55" s="7" t="s">
        <v>114</v>
      </c>
      <c r="G55" s="6" t="str">
        <f t="shared" si="10"/>
        <v>48039.486</v>
      </c>
      <c r="H55" s="4">
        <f t="shared" si="11"/>
        <v>1369</v>
      </c>
      <c r="I55" s="26" t="s">
        <v>314</v>
      </c>
      <c r="J55" s="27" t="s">
        <v>315</v>
      </c>
      <c r="K55" s="26">
        <v>1369</v>
      </c>
      <c r="L55" s="26" t="s">
        <v>316</v>
      </c>
      <c r="M55" s="27" t="s">
        <v>157</v>
      </c>
      <c r="N55" s="27"/>
      <c r="O55" s="28" t="s">
        <v>174</v>
      </c>
      <c r="P55" s="28" t="s">
        <v>301</v>
      </c>
    </row>
    <row r="56" spans="1:16" ht="12.75" customHeight="1" thickBot="1">
      <c r="A56" s="4" t="str">
        <f t="shared" si="6"/>
        <v> BBS 96 </v>
      </c>
      <c r="B56" s="7" t="str">
        <f t="shared" si="7"/>
        <v>I</v>
      </c>
      <c r="C56" s="4">
        <f t="shared" si="8"/>
        <v>48085.498</v>
      </c>
      <c r="D56" s="6" t="str">
        <f t="shared" si="9"/>
        <v>vis</v>
      </c>
      <c r="E56" s="25">
        <f>VLOOKUP(C56,Active!C$21:E$971,3,FALSE)</f>
        <v>1393.0191687358615</v>
      </c>
      <c r="F56" s="7" t="s">
        <v>114</v>
      </c>
      <c r="G56" s="6" t="str">
        <f t="shared" si="10"/>
        <v>48085.498</v>
      </c>
      <c r="H56" s="4">
        <f t="shared" si="11"/>
        <v>1393</v>
      </c>
      <c r="I56" s="26" t="s">
        <v>317</v>
      </c>
      <c r="J56" s="27" t="s">
        <v>318</v>
      </c>
      <c r="K56" s="26">
        <v>1393</v>
      </c>
      <c r="L56" s="26" t="s">
        <v>319</v>
      </c>
      <c r="M56" s="27" t="s">
        <v>157</v>
      </c>
      <c r="N56" s="27"/>
      <c r="O56" s="28" t="s">
        <v>174</v>
      </c>
      <c r="P56" s="28" t="s">
        <v>320</v>
      </c>
    </row>
    <row r="57" spans="1:16" ht="12.75" customHeight="1" thickBot="1">
      <c r="A57" s="4" t="str">
        <f t="shared" si="6"/>
        <v> BBS 96 </v>
      </c>
      <c r="B57" s="7" t="str">
        <f t="shared" si="7"/>
        <v>I</v>
      </c>
      <c r="C57" s="4">
        <f t="shared" si="8"/>
        <v>48087.417999999998</v>
      </c>
      <c r="D57" s="6" t="str">
        <f t="shared" si="9"/>
        <v>vis</v>
      </c>
      <c r="E57" s="25">
        <f>VLOOKUP(C57,Active!C$21:E$971,3,FALSE)</f>
        <v>1394.0205610884777</v>
      </c>
      <c r="F57" s="7" t="s">
        <v>114</v>
      </c>
      <c r="G57" s="6" t="str">
        <f t="shared" si="10"/>
        <v>48087.418</v>
      </c>
      <c r="H57" s="4">
        <f t="shared" si="11"/>
        <v>1394</v>
      </c>
      <c r="I57" s="26" t="s">
        <v>321</v>
      </c>
      <c r="J57" s="27" t="s">
        <v>322</v>
      </c>
      <c r="K57" s="26">
        <v>1394</v>
      </c>
      <c r="L57" s="26" t="s">
        <v>309</v>
      </c>
      <c r="M57" s="27" t="s">
        <v>157</v>
      </c>
      <c r="N57" s="27"/>
      <c r="O57" s="28" t="s">
        <v>174</v>
      </c>
      <c r="P57" s="28" t="s">
        <v>320</v>
      </c>
    </row>
    <row r="58" spans="1:16" ht="12.75" customHeight="1" thickBot="1">
      <c r="A58" s="4" t="str">
        <f t="shared" si="6"/>
        <v> BBS 97 </v>
      </c>
      <c r="B58" s="7" t="str">
        <f t="shared" si="7"/>
        <v>I</v>
      </c>
      <c r="C58" s="4">
        <f t="shared" si="8"/>
        <v>48361.606</v>
      </c>
      <c r="D58" s="6" t="str">
        <f t="shared" si="9"/>
        <v>vis</v>
      </c>
      <c r="E58" s="25">
        <f>VLOOKUP(C58,Active!C$21:E$971,3,FALSE)</f>
        <v>1537.0256477443831</v>
      </c>
      <c r="F58" s="7" t="s">
        <v>114</v>
      </c>
      <c r="G58" s="6" t="str">
        <f t="shared" si="10"/>
        <v>48361.606</v>
      </c>
      <c r="H58" s="4">
        <f t="shared" si="11"/>
        <v>1537</v>
      </c>
      <c r="I58" s="26" t="s">
        <v>323</v>
      </c>
      <c r="J58" s="27" t="s">
        <v>324</v>
      </c>
      <c r="K58" s="26">
        <v>1537</v>
      </c>
      <c r="L58" s="26" t="s">
        <v>325</v>
      </c>
      <c r="M58" s="27" t="s">
        <v>157</v>
      </c>
      <c r="N58" s="27"/>
      <c r="O58" s="28" t="s">
        <v>169</v>
      </c>
      <c r="P58" s="28" t="s">
        <v>326</v>
      </c>
    </row>
    <row r="59" spans="1:16" ht="12.75" customHeight="1" thickBot="1">
      <c r="A59" s="4" t="str">
        <f t="shared" si="6"/>
        <v> BBS 102 </v>
      </c>
      <c r="B59" s="7" t="str">
        <f t="shared" si="7"/>
        <v>I</v>
      </c>
      <c r="C59" s="4">
        <f t="shared" si="8"/>
        <v>48852.451000000001</v>
      </c>
      <c r="D59" s="6" t="str">
        <f t="shared" si="9"/>
        <v>vis</v>
      </c>
      <c r="E59" s="25">
        <f>VLOOKUP(C59,Active!C$21:E$971,3,FALSE)</f>
        <v>1793.0300380153562</v>
      </c>
      <c r="F59" s="7" t="s">
        <v>114</v>
      </c>
      <c r="G59" s="6" t="str">
        <f t="shared" si="10"/>
        <v>48852.451</v>
      </c>
      <c r="H59" s="4">
        <f t="shared" si="11"/>
        <v>1793</v>
      </c>
      <c r="I59" s="26" t="s">
        <v>327</v>
      </c>
      <c r="J59" s="27" t="s">
        <v>328</v>
      </c>
      <c r="K59" s="26">
        <v>1793</v>
      </c>
      <c r="L59" s="26" t="s">
        <v>329</v>
      </c>
      <c r="M59" s="27" t="s">
        <v>157</v>
      </c>
      <c r="N59" s="27"/>
      <c r="O59" s="28" t="s">
        <v>174</v>
      </c>
      <c r="P59" s="28" t="s">
        <v>330</v>
      </c>
    </row>
    <row r="60" spans="1:16" ht="12.75" customHeight="1" thickBot="1">
      <c r="A60" s="4" t="str">
        <f t="shared" si="6"/>
        <v> BBS 102 </v>
      </c>
      <c r="B60" s="7" t="str">
        <f t="shared" si="7"/>
        <v>I</v>
      </c>
      <c r="C60" s="4">
        <f t="shared" si="8"/>
        <v>48854.373</v>
      </c>
      <c r="D60" s="6" t="str">
        <f t="shared" si="9"/>
        <v>vis</v>
      </c>
      <c r="E60" s="25">
        <f>VLOOKUP(C60,Active!C$21:E$971,3,FALSE)</f>
        <v>1794.0324734850064</v>
      </c>
      <c r="F60" s="7" t="s">
        <v>114</v>
      </c>
      <c r="G60" s="6" t="str">
        <f t="shared" si="10"/>
        <v>48854.373</v>
      </c>
      <c r="H60" s="4">
        <f t="shared" si="11"/>
        <v>1794</v>
      </c>
      <c r="I60" s="26" t="s">
        <v>331</v>
      </c>
      <c r="J60" s="27" t="s">
        <v>332</v>
      </c>
      <c r="K60" s="26">
        <v>1794</v>
      </c>
      <c r="L60" s="26" t="s">
        <v>333</v>
      </c>
      <c r="M60" s="27" t="s">
        <v>334</v>
      </c>
      <c r="N60" s="27" t="s">
        <v>335</v>
      </c>
      <c r="O60" s="28" t="s">
        <v>336</v>
      </c>
      <c r="P60" s="28" t="s">
        <v>330</v>
      </c>
    </row>
    <row r="61" spans="1:16" ht="12.75" customHeight="1" thickBot="1">
      <c r="A61" s="4" t="str">
        <f t="shared" si="6"/>
        <v> BBS 104 </v>
      </c>
      <c r="B61" s="7" t="str">
        <f t="shared" si="7"/>
        <v>I</v>
      </c>
      <c r="C61" s="4">
        <f t="shared" si="8"/>
        <v>49130.470999999998</v>
      </c>
      <c r="D61" s="6" t="str">
        <f t="shared" si="9"/>
        <v>vis</v>
      </c>
      <c r="E61" s="25">
        <f>VLOOKUP(C61,Active!C$21:E$971,3,FALSE)</f>
        <v>1938.033736908357</v>
      </c>
      <c r="F61" s="7" t="s">
        <v>114</v>
      </c>
      <c r="G61" s="6" t="str">
        <f t="shared" si="10"/>
        <v>49130.471</v>
      </c>
      <c r="H61" s="4">
        <f t="shared" si="11"/>
        <v>1938</v>
      </c>
      <c r="I61" s="26" t="s">
        <v>337</v>
      </c>
      <c r="J61" s="27" t="s">
        <v>338</v>
      </c>
      <c r="K61" s="26">
        <v>1938</v>
      </c>
      <c r="L61" s="26" t="s">
        <v>339</v>
      </c>
      <c r="M61" s="27" t="s">
        <v>157</v>
      </c>
      <c r="N61" s="27"/>
      <c r="O61" s="28" t="s">
        <v>174</v>
      </c>
      <c r="P61" s="28" t="s">
        <v>340</v>
      </c>
    </row>
    <row r="62" spans="1:16" ht="12.75" customHeight="1" thickBot="1">
      <c r="A62" s="4" t="str">
        <f t="shared" si="6"/>
        <v> BBS 104 </v>
      </c>
      <c r="B62" s="7" t="str">
        <f t="shared" si="7"/>
        <v>I</v>
      </c>
      <c r="C62" s="4">
        <f t="shared" si="8"/>
        <v>49176.493999999999</v>
      </c>
      <c r="D62" s="6" t="str">
        <f t="shared" si="9"/>
        <v>vis</v>
      </c>
      <c r="E62" s="25">
        <f>VLOOKUP(C62,Active!C$21:E$971,3,FALSE)</f>
        <v>1962.0374245356961</v>
      </c>
      <c r="F62" s="7" t="s">
        <v>114</v>
      </c>
      <c r="G62" s="6" t="str">
        <f t="shared" si="10"/>
        <v>49176.494</v>
      </c>
      <c r="H62" s="4">
        <f t="shared" si="11"/>
        <v>1962</v>
      </c>
      <c r="I62" s="26" t="s">
        <v>341</v>
      </c>
      <c r="J62" s="27" t="s">
        <v>342</v>
      </c>
      <c r="K62" s="26">
        <v>1962</v>
      </c>
      <c r="L62" s="26" t="s">
        <v>343</v>
      </c>
      <c r="M62" s="27" t="s">
        <v>157</v>
      </c>
      <c r="N62" s="27"/>
      <c r="O62" s="28" t="s">
        <v>174</v>
      </c>
      <c r="P62" s="28" t="s">
        <v>340</v>
      </c>
    </row>
    <row r="63" spans="1:16" ht="12.75" customHeight="1" thickBot="1">
      <c r="A63" s="4" t="str">
        <f t="shared" si="6"/>
        <v> BBS 104 </v>
      </c>
      <c r="B63" s="7" t="str">
        <f t="shared" si="7"/>
        <v>I</v>
      </c>
      <c r="C63" s="4">
        <f t="shared" si="8"/>
        <v>49178.396999999997</v>
      </c>
      <c r="D63" s="6" t="str">
        <f t="shared" si="9"/>
        <v>vis</v>
      </c>
      <c r="E63" s="25">
        <f>VLOOKUP(C63,Active!C$21:E$971,3,FALSE)</f>
        <v>1963.0299503935234</v>
      </c>
      <c r="F63" s="7" t="str">
        <f>LEFT(M63,1)</f>
        <v>V</v>
      </c>
      <c r="G63" s="6" t="str">
        <f t="shared" si="10"/>
        <v>49178.397</v>
      </c>
      <c r="H63" s="4">
        <f t="shared" si="11"/>
        <v>1963</v>
      </c>
      <c r="I63" s="26" t="s">
        <v>344</v>
      </c>
      <c r="J63" s="27" t="s">
        <v>345</v>
      </c>
      <c r="K63" s="26">
        <v>1963</v>
      </c>
      <c r="L63" s="26" t="s">
        <v>346</v>
      </c>
      <c r="M63" s="27" t="s">
        <v>157</v>
      </c>
      <c r="N63" s="27"/>
      <c r="O63" s="28" t="s">
        <v>169</v>
      </c>
      <c r="P63" s="28" t="s">
        <v>340</v>
      </c>
    </row>
    <row r="64" spans="1:16" ht="12.75" customHeight="1" thickBot="1">
      <c r="A64" s="4" t="str">
        <f t="shared" si="6"/>
        <v> BBS 105 </v>
      </c>
      <c r="B64" s="7" t="str">
        <f t="shared" si="7"/>
        <v>I</v>
      </c>
      <c r="C64" s="4">
        <f t="shared" si="8"/>
        <v>49249.356</v>
      </c>
      <c r="D64" s="6" t="str">
        <f t="shared" si="9"/>
        <v>vis</v>
      </c>
      <c r="E64" s="25">
        <f>VLOOKUP(C64,Active!C$21:E$971,3,FALSE)</f>
        <v>2000.039221200476</v>
      </c>
      <c r="F64" s="7" t="str">
        <f>LEFT(M64,1)</f>
        <v>V</v>
      </c>
      <c r="G64" s="6" t="str">
        <f t="shared" si="10"/>
        <v>49249.356</v>
      </c>
      <c r="H64" s="4">
        <f t="shared" si="11"/>
        <v>2000</v>
      </c>
      <c r="I64" s="26" t="s">
        <v>347</v>
      </c>
      <c r="J64" s="27" t="s">
        <v>348</v>
      </c>
      <c r="K64" s="26">
        <v>2000</v>
      </c>
      <c r="L64" s="26" t="s">
        <v>349</v>
      </c>
      <c r="M64" s="27" t="s">
        <v>157</v>
      </c>
      <c r="N64" s="27"/>
      <c r="O64" s="28" t="s">
        <v>174</v>
      </c>
      <c r="P64" s="28" t="s">
        <v>350</v>
      </c>
    </row>
    <row r="65" spans="1:16" ht="12.75" customHeight="1" thickBot="1">
      <c r="A65" s="4" t="str">
        <f t="shared" si="6"/>
        <v> BBS 106 </v>
      </c>
      <c r="B65" s="7" t="str">
        <f t="shared" si="7"/>
        <v>I</v>
      </c>
      <c r="C65" s="4">
        <f t="shared" si="8"/>
        <v>49475.6</v>
      </c>
      <c r="D65" s="6" t="str">
        <f t="shared" si="9"/>
        <v>vis</v>
      </c>
      <c r="E65" s="25">
        <f>VLOOKUP(C65,Active!C$21:E$971,3,FALSE)</f>
        <v>2118.0387063179073</v>
      </c>
      <c r="F65" s="7" t="str">
        <f>LEFT(M65,1)</f>
        <v>V</v>
      </c>
      <c r="G65" s="6" t="str">
        <f t="shared" si="10"/>
        <v>49475.600</v>
      </c>
      <c r="H65" s="4">
        <f t="shared" si="11"/>
        <v>2118</v>
      </c>
      <c r="I65" s="26" t="s">
        <v>351</v>
      </c>
      <c r="J65" s="27" t="s">
        <v>352</v>
      </c>
      <c r="K65" s="26">
        <v>2118</v>
      </c>
      <c r="L65" s="26" t="s">
        <v>353</v>
      </c>
      <c r="M65" s="27" t="s">
        <v>157</v>
      </c>
      <c r="N65" s="27"/>
      <c r="O65" s="28" t="s">
        <v>169</v>
      </c>
      <c r="P65" s="28" t="s">
        <v>354</v>
      </c>
    </row>
    <row r="66" spans="1:16" ht="12.75" customHeight="1" thickBot="1">
      <c r="A66" s="4" t="str">
        <f t="shared" si="6"/>
        <v> BBS 108 </v>
      </c>
      <c r="B66" s="7" t="str">
        <f t="shared" si="7"/>
        <v>I</v>
      </c>
      <c r="C66" s="4">
        <f t="shared" si="8"/>
        <v>49799.637999999999</v>
      </c>
      <c r="D66" s="6" t="str">
        <f t="shared" si="9"/>
        <v>vis</v>
      </c>
      <c r="E66" s="25">
        <f>VLOOKUP(C66,Active!C$21:E$971,3,FALSE)</f>
        <v>2287.0434850456636</v>
      </c>
      <c r="F66" s="7" t="str">
        <f>LEFT(M66,1)</f>
        <v>V</v>
      </c>
      <c r="G66" s="6" t="str">
        <f t="shared" si="10"/>
        <v>49799.638</v>
      </c>
      <c r="H66" s="4">
        <f t="shared" si="11"/>
        <v>2287</v>
      </c>
      <c r="I66" s="26" t="s">
        <v>355</v>
      </c>
      <c r="J66" s="27" t="s">
        <v>356</v>
      </c>
      <c r="K66" s="26">
        <v>2287</v>
      </c>
      <c r="L66" s="26" t="s">
        <v>357</v>
      </c>
      <c r="M66" s="27" t="s">
        <v>157</v>
      </c>
      <c r="N66" s="27"/>
      <c r="O66" s="28" t="s">
        <v>169</v>
      </c>
      <c r="P66" s="28" t="s">
        <v>358</v>
      </c>
    </row>
    <row r="67" spans="1:16" ht="12.75" customHeight="1" thickBot="1">
      <c r="A67" s="4" t="str">
        <f t="shared" si="6"/>
        <v> BBS 109 </v>
      </c>
      <c r="B67" s="7" t="str">
        <f t="shared" si="7"/>
        <v>I</v>
      </c>
      <c r="C67" s="4">
        <f t="shared" si="8"/>
        <v>49895.514000000003</v>
      </c>
      <c r="D67" s="6" t="str">
        <f t="shared" si="9"/>
        <v>vis</v>
      </c>
      <c r="E67" s="25">
        <f>VLOOKUP(C67,Active!C$21:E$971,3,FALSE)</f>
        <v>2337.0484294204066</v>
      </c>
      <c r="F67" s="7" t="str">
        <f>LEFT(M67,1)</f>
        <v>V</v>
      </c>
      <c r="G67" s="6" t="str">
        <f t="shared" si="10"/>
        <v>49895.514</v>
      </c>
      <c r="H67" s="4">
        <f t="shared" si="11"/>
        <v>2337</v>
      </c>
      <c r="I67" s="26" t="s">
        <v>359</v>
      </c>
      <c r="J67" s="27" t="s">
        <v>360</v>
      </c>
      <c r="K67" s="26">
        <v>2337</v>
      </c>
      <c r="L67" s="26" t="s">
        <v>361</v>
      </c>
      <c r="M67" s="27" t="s">
        <v>157</v>
      </c>
      <c r="N67" s="27"/>
      <c r="O67" s="28" t="s">
        <v>174</v>
      </c>
      <c r="P67" s="28" t="s">
        <v>362</v>
      </c>
    </row>
    <row r="68" spans="1:16" ht="12.75" customHeight="1" thickBot="1">
      <c r="A68" s="4" t="str">
        <f t="shared" si="6"/>
        <v> BBS 109 </v>
      </c>
      <c r="B68" s="7" t="str">
        <f t="shared" si="7"/>
        <v>I</v>
      </c>
      <c r="C68" s="4">
        <f t="shared" si="8"/>
        <v>49897.434000000001</v>
      </c>
      <c r="D68" s="6" t="str">
        <f t="shared" si="9"/>
        <v>vis</v>
      </c>
      <c r="E68" s="25">
        <f>VLOOKUP(C68,Active!C$21:E$971,3,FALSE)</f>
        <v>2338.0498217730228</v>
      </c>
      <c r="F68" s="7" t="s">
        <v>114</v>
      </c>
      <c r="G68" s="6" t="str">
        <f t="shared" si="10"/>
        <v>49897.434</v>
      </c>
      <c r="H68" s="4">
        <f t="shared" si="11"/>
        <v>2338</v>
      </c>
      <c r="I68" s="26" t="s">
        <v>363</v>
      </c>
      <c r="J68" s="27" t="s">
        <v>364</v>
      </c>
      <c r="K68" s="26">
        <v>2338</v>
      </c>
      <c r="L68" s="26" t="s">
        <v>365</v>
      </c>
      <c r="M68" s="27" t="s">
        <v>157</v>
      </c>
      <c r="N68" s="27"/>
      <c r="O68" s="28" t="s">
        <v>174</v>
      </c>
      <c r="P68" s="28" t="s">
        <v>362</v>
      </c>
    </row>
    <row r="69" spans="1:16" ht="12.75" customHeight="1" thickBot="1">
      <c r="A69" s="4" t="str">
        <f t="shared" si="6"/>
        <v> BBS 109 </v>
      </c>
      <c r="B69" s="7" t="str">
        <f t="shared" si="7"/>
        <v>I</v>
      </c>
      <c r="C69" s="4">
        <f t="shared" si="8"/>
        <v>49920.438999999998</v>
      </c>
      <c r="D69" s="6" t="str">
        <f t="shared" si="9"/>
        <v>vis</v>
      </c>
      <c r="E69" s="25">
        <f>VLOOKUP(C69,Active!C$21:E$971,3,FALSE)</f>
        <v>2350.0482754563304</v>
      </c>
      <c r="F69" s="7" t="s">
        <v>114</v>
      </c>
      <c r="G69" s="6" t="str">
        <f t="shared" si="10"/>
        <v>49920.439</v>
      </c>
      <c r="H69" s="4">
        <f t="shared" si="11"/>
        <v>2350</v>
      </c>
      <c r="I69" s="26" t="s">
        <v>366</v>
      </c>
      <c r="J69" s="27" t="s">
        <v>367</v>
      </c>
      <c r="K69" s="26">
        <v>2350</v>
      </c>
      <c r="L69" s="26" t="s">
        <v>361</v>
      </c>
      <c r="M69" s="27" t="s">
        <v>157</v>
      </c>
      <c r="N69" s="27"/>
      <c r="O69" s="28" t="s">
        <v>169</v>
      </c>
      <c r="P69" s="28" t="s">
        <v>362</v>
      </c>
    </row>
    <row r="70" spans="1:16" ht="12.75" customHeight="1" thickBot="1">
      <c r="A70" s="4" t="str">
        <f t="shared" si="6"/>
        <v> BBS 110 </v>
      </c>
      <c r="B70" s="7" t="str">
        <f t="shared" si="7"/>
        <v>I</v>
      </c>
      <c r="C70" s="4">
        <f t="shared" si="8"/>
        <v>49920.444000000003</v>
      </c>
      <c r="D70" s="6" t="str">
        <f t="shared" si="9"/>
        <v>vis</v>
      </c>
      <c r="E70" s="25">
        <f>VLOOKUP(C70,Active!C$21:E$971,3,FALSE)</f>
        <v>2350.0508832489177</v>
      </c>
      <c r="F70" s="7" t="s">
        <v>114</v>
      </c>
      <c r="G70" s="6" t="str">
        <f t="shared" si="10"/>
        <v>49920.444</v>
      </c>
      <c r="H70" s="4">
        <f t="shared" si="11"/>
        <v>2350</v>
      </c>
      <c r="I70" s="26" t="s">
        <v>368</v>
      </c>
      <c r="J70" s="27" t="s">
        <v>369</v>
      </c>
      <c r="K70" s="26">
        <v>2350</v>
      </c>
      <c r="L70" s="26" t="s">
        <v>370</v>
      </c>
      <c r="M70" s="27" t="s">
        <v>157</v>
      </c>
      <c r="N70" s="27"/>
      <c r="O70" s="28" t="s">
        <v>174</v>
      </c>
      <c r="P70" s="28" t="s">
        <v>371</v>
      </c>
    </row>
    <row r="71" spans="1:16" ht="12.75" customHeight="1" thickBot="1">
      <c r="A71" s="4" t="str">
        <f t="shared" si="6"/>
        <v> BBS 112 </v>
      </c>
      <c r="B71" s="7" t="str">
        <f t="shared" si="7"/>
        <v>I</v>
      </c>
      <c r="C71" s="4">
        <f t="shared" si="8"/>
        <v>50196.55</v>
      </c>
      <c r="D71" s="6" t="str">
        <f t="shared" si="9"/>
        <v>vis</v>
      </c>
      <c r="E71" s="25">
        <f>VLOOKUP(C71,Active!C$21:E$971,3,FALSE)</f>
        <v>2494.0563191404049</v>
      </c>
      <c r="F71" s="7" t="s">
        <v>114</v>
      </c>
      <c r="G71" s="6" t="str">
        <f t="shared" si="10"/>
        <v>50196.550</v>
      </c>
      <c r="H71" s="4">
        <f t="shared" si="11"/>
        <v>2494</v>
      </c>
      <c r="I71" s="26" t="s">
        <v>372</v>
      </c>
      <c r="J71" s="27" t="s">
        <v>373</v>
      </c>
      <c r="K71" s="26">
        <v>2494</v>
      </c>
      <c r="L71" s="26" t="s">
        <v>374</v>
      </c>
      <c r="M71" s="27" t="s">
        <v>157</v>
      </c>
      <c r="N71" s="27"/>
      <c r="O71" s="28" t="s">
        <v>169</v>
      </c>
      <c r="P71" s="28" t="s">
        <v>375</v>
      </c>
    </row>
    <row r="72" spans="1:16" ht="12.75" customHeight="1" thickBot="1">
      <c r="A72" s="4" t="str">
        <f t="shared" si="6"/>
        <v> BBS 112 </v>
      </c>
      <c r="B72" s="7" t="str">
        <f t="shared" si="7"/>
        <v>I</v>
      </c>
      <c r="C72" s="4">
        <f t="shared" si="8"/>
        <v>50290.493999999999</v>
      </c>
      <c r="D72" s="6" t="str">
        <f t="shared" si="9"/>
        <v>vis</v>
      </c>
      <c r="E72" s="25">
        <f>VLOOKUP(C72,Active!C$21:E$971,3,FALSE)</f>
        <v>2543.0536124603232</v>
      </c>
      <c r="F72" s="7" t="s">
        <v>114</v>
      </c>
      <c r="G72" s="6" t="str">
        <f t="shared" si="10"/>
        <v>50290.494</v>
      </c>
      <c r="H72" s="4">
        <f t="shared" si="11"/>
        <v>2543</v>
      </c>
      <c r="I72" s="26" t="s">
        <v>376</v>
      </c>
      <c r="J72" s="27" t="s">
        <v>377</v>
      </c>
      <c r="K72" s="26">
        <v>2543</v>
      </c>
      <c r="L72" s="26" t="s">
        <v>378</v>
      </c>
      <c r="M72" s="27" t="s">
        <v>157</v>
      </c>
      <c r="N72" s="27"/>
      <c r="O72" s="28" t="s">
        <v>174</v>
      </c>
      <c r="P72" s="28" t="s">
        <v>375</v>
      </c>
    </row>
    <row r="73" spans="1:16" ht="12.75" customHeight="1" thickBot="1">
      <c r="A73" s="4" t="str">
        <f t="shared" si="6"/>
        <v> BBS 113 </v>
      </c>
      <c r="B73" s="7" t="str">
        <f t="shared" si="7"/>
        <v>I</v>
      </c>
      <c r="C73" s="4">
        <f t="shared" si="8"/>
        <v>50315.427000000003</v>
      </c>
      <c r="D73" s="6" t="str">
        <f t="shared" si="9"/>
        <v>vis</v>
      </c>
      <c r="E73" s="25">
        <f>VLOOKUP(C73,Active!C$21:E$971,3,FALSE)</f>
        <v>2556.057630964387</v>
      </c>
      <c r="F73" s="7" t="s">
        <v>114</v>
      </c>
      <c r="G73" s="6" t="str">
        <f t="shared" si="10"/>
        <v>50315.427</v>
      </c>
      <c r="H73" s="4">
        <f t="shared" si="11"/>
        <v>2556</v>
      </c>
      <c r="I73" s="26" t="s">
        <v>379</v>
      </c>
      <c r="J73" s="27" t="s">
        <v>380</v>
      </c>
      <c r="K73" s="26">
        <v>2556</v>
      </c>
      <c r="L73" s="26" t="s">
        <v>381</v>
      </c>
      <c r="M73" s="27" t="s">
        <v>157</v>
      </c>
      <c r="N73" s="27"/>
      <c r="O73" s="28" t="s">
        <v>174</v>
      </c>
      <c r="P73" s="28" t="s">
        <v>382</v>
      </c>
    </row>
    <row r="74" spans="1:16" ht="12.75" customHeight="1" thickBot="1">
      <c r="A74" s="4" t="str">
        <f t="shared" si="6"/>
        <v> BBS 114 </v>
      </c>
      <c r="B74" s="7" t="str">
        <f t="shared" si="7"/>
        <v>I</v>
      </c>
      <c r="C74" s="4">
        <f t="shared" si="8"/>
        <v>50518.663999999997</v>
      </c>
      <c r="D74" s="6" t="str">
        <f t="shared" si="9"/>
        <v>vis</v>
      </c>
      <c r="E74" s="25">
        <f>VLOOKUP(C74,Active!C$21:E$971,3,FALSE)</f>
        <v>2662.0576192814729</v>
      </c>
      <c r="F74" s="7" t="s">
        <v>114</v>
      </c>
      <c r="G74" s="6" t="str">
        <f t="shared" si="10"/>
        <v>50518.664</v>
      </c>
      <c r="H74" s="4">
        <f t="shared" si="11"/>
        <v>2662</v>
      </c>
      <c r="I74" s="26" t="s">
        <v>383</v>
      </c>
      <c r="J74" s="27" t="s">
        <v>384</v>
      </c>
      <c r="K74" s="26">
        <v>2662</v>
      </c>
      <c r="L74" s="26" t="s">
        <v>381</v>
      </c>
      <c r="M74" s="27" t="s">
        <v>157</v>
      </c>
      <c r="N74" s="27"/>
      <c r="O74" s="28" t="s">
        <v>169</v>
      </c>
      <c r="P74" s="28" t="s">
        <v>385</v>
      </c>
    </row>
    <row r="75" spans="1:16" ht="12.75" customHeight="1" thickBot="1">
      <c r="A75" s="4" t="str">
        <f t="shared" ref="A75:A106" si="12">P75</f>
        <v> BBS 115 </v>
      </c>
      <c r="B75" s="7" t="str">
        <f t="shared" ref="B75:B106" si="13">IF(H75=INT(H75),"I","II")</f>
        <v>I</v>
      </c>
      <c r="C75" s="4">
        <f t="shared" ref="C75:C106" si="14">1*G75</f>
        <v>50570.43</v>
      </c>
      <c r="D75" s="6" t="str">
        <f t="shared" ref="D75:D106" si="15">VLOOKUP(F75,I$1:J$5,2,FALSE)</f>
        <v>vis</v>
      </c>
      <c r="E75" s="25">
        <f>VLOOKUP(C75,Active!C$21:E$971,3,FALSE)</f>
        <v>2689.0566174718751</v>
      </c>
      <c r="F75" s="7" t="s">
        <v>114</v>
      </c>
      <c r="G75" s="6" t="str">
        <f t="shared" ref="G75:G106" si="16">MID(I75,3,LEN(I75)-3)</f>
        <v>50570.430</v>
      </c>
      <c r="H75" s="4">
        <f t="shared" ref="H75:H106" si="17">1*K75</f>
        <v>2689</v>
      </c>
      <c r="I75" s="26" t="s">
        <v>386</v>
      </c>
      <c r="J75" s="27" t="s">
        <v>387</v>
      </c>
      <c r="K75" s="26">
        <v>2689</v>
      </c>
      <c r="L75" s="26" t="s">
        <v>388</v>
      </c>
      <c r="M75" s="27" t="s">
        <v>157</v>
      </c>
      <c r="N75" s="27"/>
      <c r="O75" s="28" t="s">
        <v>169</v>
      </c>
      <c r="P75" s="28" t="s">
        <v>389</v>
      </c>
    </row>
    <row r="76" spans="1:16" ht="12.75" customHeight="1" thickBot="1">
      <c r="A76" s="4" t="str">
        <f t="shared" si="12"/>
        <v> BBS 115 </v>
      </c>
      <c r="B76" s="7" t="str">
        <f t="shared" si="13"/>
        <v>I</v>
      </c>
      <c r="C76" s="4">
        <f t="shared" si="14"/>
        <v>50639.462</v>
      </c>
      <c r="D76" s="6" t="str">
        <f t="shared" si="15"/>
        <v>vis</v>
      </c>
      <c r="E76" s="25">
        <f>VLOOKUP(C76,Active!C$21:E$971,3,FALSE)</f>
        <v>2725.0608450165901</v>
      </c>
      <c r="F76" s="7" t="s">
        <v>114</v>
      </c>
      <c r="G76" s="6" t="str">
        <f t="shared" si="16"/>
        <v>50639.462</v>
      </c>
      <c r="H76" s="4">
        <f t="shared" si="17"/>
        <v>2725</v>
      </c>
      <c r="I76" s="26" t="s">
        <v>390</v>
      </c>
      <c r="J76" s="27" t="s">
        <v>391</v>
      </c>
      <c r="K76" s="26">
        <v>2725</v>
      </c>
      <c r="L76" s="26" t="s">
        <v>392</v>
      </c>
      <c r="M76" s="27" t="s">
        <v>157</v>
      </c>
      <c r="N76" s="27"/>
      <c r="O76" s="28" t="s">
        <v>174</v>
      </c>
      <c r="P76" s="28" t="s">
        <v>389</v>
      </c>
    </row>
    <row r="77" spans="1:16" ht="12.75" customHeight="1" thickBot="1">
      <c r="A77" s="4" t="str">
        <f t="shared" si="12"/>
        <v> BBS 118 </v>
      </c>
      <c r="B77" s="7" t="str">
        <f t="shared" si="13"/>
        <v>I</v>
      </c>
      <c r="C77" s="4">
        <f t="shared" si="14"/>
        <v>50938.584000000003</v>
      </c>
      <c r="D77" s="6" t="str">
        <f t="shared" si="15"/>
        <v>vis</v>
      </c>
      <c r="E77" s="25">
        <f>VLOOKUP(C77,Active!C$21:E$971,3,FALSE)</f>
        <v>2881.070471735075</v>
      </c>
      <c r="F77" s="7" t="s">
        <v>114</v>
      </c>
      <c r="G77" s="6" t="str">
        <f t="shared" si="16"/>
        <v>50938.584</v>
      </c>
      <c r="H77" s="4">
        <f t="shared" si="17"/>
        <v>2881</v>
      </c>
      <c r="I77" s="26" t="s">
        <v>393</v>
      </c>
      <c r="J77" s="27" t="s">
        <v>394</v>
      </c>
      <c r="K77" s="26">
        <v>2881</v>
      </c>
      <c r="L77" s="26" t="s">
        <v>395</v>
      </c>
      <c r="M77" s="27" t="s">
        <v>157</v>
      </c>
      <c r="N77" s="27"/>
      <c r="O77" s="28" t="s">
        <v>169</v>
      </c>
      <c r="P77" s="28" t="s">
        <v>396</v>
      </c>
    </row>
    <row r="78" spans="1:16" ht="12.75" customHeight="1" thickBot="1">
      <c r="A78" s="4" t="str">
        <f t="shared" si="12"/>
        <v>BAVM 128 </v>
      </c>
      <c r="B78" s="7" t="str">
        <f t="shared" si="13"/>
        <v>I</v>
      </c>
      <c r="C78" s="4">
        <f t="shared" si="14"/>
        <v>51308.606299999999</v>
      </c>
      <c r="D78" s="6" t="str">
        <f t="shared" si="15"/>
        <v>vis</v>
      </c>
      <c r="E78" s="25">
        <f>VLOOKUP(C78,Active!C$21:E$971,3,FALSE)</f>
        <v>3074.0587537755605</v>
      </c>
      <c r="F78" s="7" t="s">
        <v>114</v>
      </c>
      <c r="G78" s="6" t="str">
        <f t="shared" si="16"/>
        <v>51308.6063</v>
      </c>
      <c r="H78" s="4">
        <f t="shared" si="17"/>
        <v>3074</v>
      </c>
      <c r="I78" s="26" t="s">
        <v>397</v>
      </c>
      <c r="J78" s="27" t="s">
        <v>398</v>
      </c>
      <c r="K78" s="26">
        <v>3074</v>
      </c>
      <c r="L78" s="26" t="s">
        <v>399</v>
      </c>
      <c r="M78" s="27" t="s">
        <v>334</v>
      </c>
      <c r="N78" s="27" t="s">
        <v>400</v>
      </c>
      <c r="O78" s="28" t="s">
        <v>401</v>
      </c>
      <c r="P78" s="29" t="s">
        <v>402</v>
      </c>
    </row>
    <row r="79" spans="1:16" ht="12.75" customHeight="1" thickBot="1">
      <c r="A79" s="4" t="str">
        <f t="shared" si="12"/>
        <v> BBS 129 </v>
      </c>
      <c r="B79" s="7" t="str">
        <f t="shared" si="13"/>
        <v>I</v>
      </c>
      <c r="C79" s="4">
        <f t="shared" si="14"/>
        <v>52819.531999999999</v>
      </c>
      <c r="D79" s="6" t="str">
        <f t="shared" si="15"/>
        <v>vis</v>
      </c>
      <c r="E79" s="25">
        <f>VLOOKUP(C79,Active!C$21:E$971,3,FALSE)</f>
        <v>3862.0949211466091</v>
      </c>
      <c r="F79" s="7" t="s">
        <v>114</v>
      </c>
      <c r="G79" s="6" t="str">
        <f t="shared" si="16"/>
        <v>52819.532</v>
      </c>
      <c r="H79" s="4">
        <f t="shared" si="17"/>
        <v>3862</v>
      </c>
      <c r="I79" s="26" t="s">
        <v>411</v>
      </c>
      <c r="J79" s="27" t="s">
        <v>412</v>
      </c>
      <c r="K79" s="26">
        <v>3862</v>
      </c>
      <c r="L79" s="26" t="s">
        <v>413</v>
      </c>
      <c r="M79" s="27" t="s">
        <v>157</v>
      </c>
      <c r="N79" s="27"/>
      <c r="O79" s="28" t="s">
        <v>169</v>
      </c>
      <c r="P79" s="28" t="s">
        <v>414</v>
      </c>
    </row>
    <row r="80" spans="1:16" ht="12.75" customHeight="1" thickBot="1">
      <c r="A80" s="4" t="str">
        <f t="shared" si="12"/>
        <v> BBS 130 </v>
      </c>
      <c r="B80" s="7" t="str">
        <f t="shared" si="13"/>
        <v>I</v>
      </c>
      <c r="C80" s="4">
        <f t="shared" si="14"/>
        <v>53095.618000000002</v>
      </c>
      <c r="D80" s="6" t="str">
        <f t="shared" si="15"/>
        <v>vis</v>
      </c>
      <c r="E80" s="25">
        <f>VLOOKUP(C80,Active!C$21:E$971,3,FALSE)</f>
        <v>4006.0899258677582</v>
      </c>
      <c r="F80" s="7" t="s">
        <v>114</v>
      </c>
      <c r="G80" s="6" t="str">
        <f t="shared" si="16"/>
        <v>53095.618</v>
      </c>
      <c r="H80" s="4">
        <f t="shared" si="17"/>
        <v>4006</v>
      </c>
      <c r="I80" s="26" t="s">
        <v>415</v>
      </c>
      <c r="J80" s="27" t="s">
        <v>416</v>
      </c>
      <c r="K80" s="26">
        <v>4006</v>
      </c>
      <c r="L80" s="26" t="s">
        <v>417</v>
      </c>
      <c r="M80" s="27" t="s">
        <v>157</v>
      </c>
      <c r="N80" s="27"/>
      <c r="O80" s="28" t="s">
        <v>169</v>
      </c>
      <c r="P80" s="28" t="s">
        <v>418</v>
      </c>
    </row>
    <row r="81" spans="1:16" ht="12.75" customHeight="1" thickBot="1">
      <c r="A81" s="4" t="str">
        <f t="shared" si="12"/>
        <v>OEJV 0003 </v>
      </c>
      <c r="B81" s="7" t="str">
        <f t="shared" si="13"/>
        <v>I</v>
      </c>
      <c r="C81" s="4">
        <f t="shared" si="14"/>
        <v>53515.527999999998</v>
      </c>
      <c r="D81" s="6" t="str">
        <f t="shared" si="15"/>
        <v>vis</v>
      </c>
      <c r="E81" s="25">
        <f>VLOOKUP(C81,Active!C$21:E$971,3,FALSE)</f>
        <v>4225.0975627361859</v>
      </c>
      <c r="F81" s="7" t="s">
        <v>114</v>
      </c>
      <c r="G81" s="6" t="str">
        <f t="shared" si="16"/>
        <v>53515.528</v>
      </c>
      <c r="H81" s="4">
        <f t="shared" si="17"/>
        <v>4225</v>
      </c>
      <c r="I81" s="26" t="s">
        <v>419</v>
      </c>
      <c r="J81" s="27" t="s">
        <v>420</v>
      </c>
      <c r="K81" s="26">
        <v>4225</v>
      </c>
      <c r="L81" s="26" t="s">
        <v>421</v>
      </c>
      <c r="M81" s="27" t="s">
        <v>157</v>
      </c>
      <c r="N81" s="27"/>
      <c r="O81" s="28" t="s">
        <v>169</v>
      </c>
      <c r="P81" s="29" t="s">
        <v>422</v>
      </c>
    </row>
    <row r="82" spans="1:16" ht="12.75" customHeight="1" thickBot="1">
      <c r="A82" s="4" t="str">
        <f t="shared" si="12"/>
        <v>OEJV 0003 </v>
      </c>
      <c r="B82" s="7" t="str">
        <f t="shared" si="13"/>
        <v>I</v>
      </c>
      <c r="C82" s="4">
        <f t="shared" si="14"/>
        <v>53563.466</v>
      </c>
      <c r="D82" s="6" t="str">
        <f t="shared" si="15"/>
        <v>vis</v>
      </c>
      <c r="E82" s="25">
        <f>VLOOKUP(C82,Active!C$21:E$971,3,FALSE)</f>
        <v>4250.1000349235574</v>
      </c>
      <c r="F82" s="7" t="s">
        <v>114</v>
      </c>
      <c r="G82" s="6" t="str">
        <f t="shared" si="16"/>
        <v>53563.466</v>
      </c>
      <c r="H82" s="4">
        <f t="shared" si="17"/>
        <v>4250</v>
      </c>
      <c r="I82" s="26" t="s">
        <v>423</v>
      </c>
      <c r="J82" s="27" t="s">
        <v>424</v>
      </c>
      <c r="K82" s="26">
        <v>4250</v>
      </c>
      <c r="L82" s="26" t="s">
        <v>425</v>
      </c>
      <c r="M82" s="27" t="s">
        <v>157</v>
      </c>
      <c r="N82" s="27"/>
      <c r="O82" s="28" t="s">
        <v>169</v>
      </c>
      <c r="P82" s="29" t="s">
        <v>422</v>
      </c>
    </row>
    <row r="83" spans="1:16" ht="12.75" customHeight="1" thickBot="1">
      <c r="A83" s="4" t="str">
        <f t="shared" si="12"/>
        <v>IBVS 5988 </v>
      </c>
      <c r="B83" s="7" t="str">
        <f t="shared" si="13"/>
        <v>I</v>
      </c>
      <c r="C83" s="4">
        <f t="shared" si="14"/>
        <v>55400.361700000001</v>
      </c>
      <c r="D83" s="6" t="str">
        <f t="shared" si="15"/>
        <v>vis</v>
      </c>
      <c r="E83" s="25">
        <f>VLOOKUP(C83,Active!C$21:E$971,3,FALSE)</f>
        <v>5208.1486320771837</v>
      </c>
      <c r="F83" s="7" t="s">
        <v>114</v>
      </c>
      <c r="G83" s="6" t="str">
        <f t="shared" si="16"/>
        <v>55400.3617</v>
      </c>
      <c r="H83" s="4">
        <f t="shared" si="17"/>
        <v>5208</v>
      </c>
      <c r="I83" s="26" t="s">
        <v>438</v>
      </c>
      <c r="J83" s="27" t="s">
        <v>439</v>
      </c>
      <c r="K83" s="26">
        <v>5208</v>
      </c>
      <c r="L83" s="26" t="s">
        <v>440</v>
      </c>
      <c r="M83" s="27" t="s">
        <v>434</v>
      </c>
      <c r="N83" s="27" t="s">
        <v>441</v>
      </c>
      <c r="O83" s="28" t="s">
        <v>442</v>
      </c>
      <c r="P83" s="29" t="s">
        <v>443</v>
      </c>
    </row>
    <row r="84" spans="1:16" ht="12.75" customHeight="1" thickBot="1">
      <c r="A84" s="4" t="str">
        <f t="shared" si="12"/>
        <v>IBVS 5988 </v>
      </c>
      <c r="B84" s="7" t="str">
        <f t="shared" si="13"/>
        <v>I</v>
      </c>
      <c r="C84" s="4">
        <f t="shared" si="14"/>
        <v>55423.371400000004</v>
      </c>
      <c r="D84" s="6" t="str">
        <f t="shared" si="15"/>
        <v>vis</v>
      </c>
      <c r="E84" s="25">
        <f>VLOOKUP(C84,Active!C$21:E$971,3,FALSE)</f>
        <v>5220.1495370855237</v>
      </c>
      <c r="F84" s="7" t="s">
        <v>114</v>
      </c>
      <c r="G84" s="6" t="str">
        <f t="shared" si="16"/>
        <v>55423.3714</v>
      </c>
      <c r="H84" s="4">
        <f t="shared" si="17"/>
        <v>5220</v>
      </c>
      <c r="I84" s="26" t="s">
        <v>444</v>
      </c>
      <c r="J84" s="27" t="s">
        <v>445</v>
      </c>
      <c r="K84" s="26">
        <v>5220</v>
      </c>
      <c r="L84" s="26" t="s">
        <v>446</v>
      </c>
      <c r="M84" s="27" t="s">
        <v>434</v>
      </c>
      <c r="N84" s="27" t="s">
        <v>441</v>
      </c>
      <c r="O84" s="28" t="s">
        <v>442</v>
      </c>
      <c r="P84" s="29" t="s">
        <v>443</v>
      </c>
    </row>
    <row r="85" spans="1:16" ht="12.75" customHeight="1" thickBot="1">
      <c r="A85" s="4" t="str">
        <f t="shared" si="12"/>
        <v>BAVM 232 </v>
      </c>
      <c r="B85" s="7" t="str">
        <f t="shared" si="13"/>
        <v>I</v>
      </c>
      <c r="C85" s="4">
        <f t="shared" si="14"/>
        <v>56046.548900000002</v>
      </c>
      <c r="D85" s="6" t="str">
        <f t="shared" si="15"/>
        <v>vis</v>
      </c>
      <c r="E85" s="25">
        <f>VLOOKUP(C85,Active!C$21:E$971,3,FALSE)</f>
        <v>5545.1730698058091</v>
      </c>
      <c r="F85" s="7" t="s">
        <v>114</v>
      </c>
      <c r="G85" s="6" t="str">
        <f t="shared" si="16"/>
        <v>56046.5489</v>
      </c>
      <c r="H85" s="4">
        <f t="shared" si="17"/>
        <v>5545</v>
      </c>
      <c r="I85" s="26" t="s">
        <v>453</v>
      </c>
      <c r="J85" s="27" t="s">
        <v>454</v>
      </c>
      <c r="K85" s="26" t="s">
        <v>455</v>
      </c>
      <c r="L85" s="26" t="s">
        <v>456</v>
      </c>
      <c r="M85" s="27" t="s">
        <v>434</v>
      </c>
      <c r="N85" s="27" t="s">
        <v>457</v>
      </c>
      <c r="O85" s="28" t="s">
        <v>458</v>
      </c>
      <c r="P85" s="29" t="s">
        <v>459</v>
      </c>
    </row>
    <row r="86" spans="1:16" ht="12.75" customHeight="1" thickBot="1">
      <c r="A86" s="4" t="str">
        <f t="shared" si="12"/>
        <v> PZ 5.304 </v>
      </c>
      <c r="B86" s="7" t="str">
        <f t="shared" si="13"/>
        <v>I</v>
      </c>
      <c r="C86" s="4">
        <f t="shared" si="14"/>
        <v>29366.51</v>
      </c>
      <c r="D86" s="6" t="str">
        <f t="shared" si="15"/>
        <v>vis</v>
      </c>
      <c r="E86" s="25">
        <f>VLOOKUP(C86,Active!C$21:E$971,3,FALSE)</f>
        <v>-8370.0284520602218</v>
      </c>
      <c r="F86" s="7" t="s">
        <v>114</v>
      </c>
      <c r="G86" s="6" t="str">
        <f t="shared" si="16"/>
        <v>29366.51</v>
      </c>
      <c r="H86" s="4">
        <f t="shared" si="17"/>
        <v>-8370</v>
      </c>
      <c r="I86" s="26" t="s">
        <v>116</v>
      </c>
      <c r="J86" s="27" t="s">
        <v>117</v>
      </c>
      <c r="K86" s="26">
        <v>-8370</v>
      </c>
      <c r="L86" s="26" t="s">
        <v>118</v>
      </c>
      <c r="M86" s="27" t="s">
        <v>119</v>
      </c>
      <c r="N86" s="27"/>
      <c r="O86" s="28" t="s">
        <v>120</v>
      </c>
      <c r="P86" s="28" t="s">
        <v>121</v>
      </c>
    </row>
    <row r="87" spans="1:16" ht="12.75" customHeight="1" thickBot="1">
      <c r="A87" s="4" t="str">
        <f t="shared" si="12"/>
        <v> PZ 5.304 </v>
      </c>
      <c r="B87" s="7" t="str">
        <f t="shared" si="13"/>
        <v>I</v>
      </c>
      <c r="C87" s="4">
        <f t="shared" si="14"/>
        <v>29485.33</v>
      </c>
      <c r="D87" s="6" t="str">
        <f t="shared" si="15"/>
        <v>vis</v>
      </c>
      <c r="E87" s="25">
        <f>VLOOKUP(C87,Active!C$21:E$971,3,FALSE)</f>
        <v>-8308.0568690717064</v>
      </c>
      <c r="F87" s="7" t="s">
        <v>114</v>
      </c>
      <c r="G87" s="6" t="str">
        <f t="shared" si="16"/>
        <v>29485.33</v>
      </c>
      <c r="H87" s="4">
        <f t="shared" si="17"/>
        <v>-8308</v>
      </c>
      <c r="I87" s="26" t="s">
        <v>122</v>
      </c>
      <c r="J87" s="27" t="s">
        <v>123</v>
      </c>
      <c r="K87" s="26">
        <v>-8308</v>
      </c>
      <c r="L87" s="26" t="s">
        <v>124</v>
      </c>
      <c r="M87" s="27" t="s">
        <v>119</v>
      </c>
      <c r="N87" s="27"/>
      <c r="O87" s="28" t="s">
        <v>120</v>
      </c>
      <c r="P87" s="28" t="s">
        <v>121</v>
      </c>
    </row>
    <row r="88" spans="1:16" ht="12.75" customHeight="1" thickBot="1">
      <c r="A88" s="4" t="str">
        <f t="shared" si="12"/>
        <v> AC 175.21 </v>
      </c>
      <c r="B88" s="7" t="str">
        <f t="shared" si="13"/>
        <v>I</v>
      </c>
      <c r="C88" s="4">
        <f t="shared" si="14"/>
        <v>33155.160000000003</v>
      </c>
      <c r="D88" s="6" t="str">
        <f t="shared" si="15"/>
        <v>vis</v>
      </c>
      <c r="E88" s="25">
        <f>VLOOKUP(C88,Active!C$21:E$971,3,FALSE)</f>
        <v>-6394.0257766736495</v>
      </c>
      <c r="F88" s="7" t="s">
        <v>114</v>
      </c>
      <c r="G88" s="6" t="str">
        <f t="shared" si="16"/>
        <v>33155.16</v>
      </c>
      <c r="H88" s="4">
        <f t="shared" si="17"/>
        <v>-6394</v>
      </c>
      <c r="I88" s="26" t="s">
        <v>125</v>
      </c>
      <c r="J88" s="27" t="s">
        <v>126</v>
      </c>
      <c r="K88" s="26">
        <v>-6394</v>
      </c>
      <c r="L88" s="26" t="s">
        <v>118</v>
      </c>
      <c r="M88" s="27" t="s">
        <v>119</v>
      </c>
      <c r="N88" s="27"/>
      <c r="O88" s="28" t="s">
        <v>127</v>
      </c>
      <c r="P88" s="28" t="s">
        <v>128</v>
      </c>
    </row>
    <row r="89" spans="1:16" ht="12.75" customHeight="1" thickBot="1">
      <c r="A89" s="4" t="str">
        <f t="shared" si="12"/>
        <v> AC 184.23 </v>
      </c>
      <c r="B89" s="7" t="str">
        <f t="shared" si="13"/>
        <v>I</v>
      </c>
      <c r="C89" s="4">
        <f t="shared" si="14"/>
        <v>33381.4</v>
      </c>
      <c r="D89" s="6" t="str">
        <f t="shared" si="15"/>
        <v>vis</v>
      </c>
      <c r="E89" s="25">
        <f>VLOOKUP(C89,Active!C$21:E$971,3,FALSE)</f>
        <v>-6276.0283777902869</v>
      </c>
      <c r="F89" s="7" t="s">
        <v>114</v>
      </c>
      <c r="G89" s="6" t="str">
        <f t="shared" si="16"/>
        <v>33381.40</v>
      </c>
      <c r="H89" s="4">
        <f t="shared" si="17"/>
        <v>-6276</v>
      </c>
      <c r="I89" s="26" t="s">
        <v>129</v>
      </c>
      <c r="J89" s="27" t="s">
        <v>130</v>
      </c>
      <c r="K89" s="26">
        <v>-6276</v>
      </c>
      <c r="L89" s="26" t="s">
        <v>118</v>
      </c>
      <c r="M89" s="27" t="s">
        <v>119</v>
      </c>
      <c r="N89" s="27"/>
      <c r="O89" s="28" t="s">
        <v>127</v>
      </c>
      <c r="P89" s="28" t="s">
        <v>131</v>
      </c>
    </row>
    <row r="90" spans="1:16" ht="12.75" customHeight="1" thickBot="1">
      <c r="A90" s="4" t="str">
        <f t="shared" si="12"/>
        <v> AC 175.17 </v>
      </c>
      <c r="B90" s="7" t="str">
        <f t="shared" si="13"/>
        <v>I</v>
      </c>
      <c r="C90" s="4">
        <f t="shared" si="14"/>
        <v>33824.379999999997</v>
      </c>
      <c r="D90" s="6" t="str">
        <f t="shared" si="15"/>
        <v>vis</v>
      </c>
      <c r="E90" s="25">
        <f>VLOOKUP(C90,Active!C$21:E$971,3,FALSE)</f>
        <v>-6044.9883859349466</v>
      </c>
      <c r="F90" s="7" t="s">
        <v>114</v>
      </c>
      <c r="G90" s="6" t="str">
        <f t="shared" si="16"/>
        <v>33824.38</v>
      </c>
      <c r="H90" s="4">
        <f t="shared" si="17"/>
        <v>-6045</v>
      </c>
      <c r="I90" s="26" t="s">
        <v>132</v>
      </c>
      <c r="J90" s="27" t="s">
        <v>133</v>
      </c>
      <c r="K90" s="26">
        <v>-6045</v>
      </c>
      <c r="L90" s="26" t="s">
        <v>134</v>
      </c>
      <c r="M90" s="27" t="s">
        <v>119</v>
      </c>
      <c r="N90" s="27"/>
      <c r="O90" s="28" t="s">
        <v>135</v>
      </c>
      <c r="P90" s="28" t="s">
        <v>136</v>
      </c>
    </row>
    <row r="91" spans="1:16" ht="12.75" customHeight="1" thickBot="1">
      <c r="A91" s="4" t="str">
        <f t="shared" si="12"/>
        <v> AC 175.21 </v>
      </c>
      <c r="B91" s="7" t="str">
        <f t="shared" si="13"/>
        <v>I</v>
      </c>
      <c r="C91" s="4">
        <f t="shared" si="14"/>
        <v>33849.199999999997</v>
      </c>
      <c r="D91" s="6" t="str">
        <f t="shared" si="15"/>
        <v>vis</v>
      </c>
      <c r="E91" s="25">
        <f>VLOOKUP(C91,Active!C$21:E$971,3,FALSE)</f>
        <v>-6032.0433035433043</v>
      </c>
      <c r="F91" s="7" t="s">
        <v>114</v>
      </c>
      <c r="G91" s="6" t="str">
        <f t="shared" si="16"/>
        <v>33849.20</v>
      </c>
      <c r="H91" s="4">
        <f t="shared" si="17"/>
        <v>-6032</v>
      </c>
      <c r="I91" s="26" t="s">
        <v>137</v>
      </c>
      <c r="J91" s="27" t="s">
        <v>138</v>
      </c>
      <c r="K91" s="26">
        <v>-6032</v>
      </c>
      <c r="L91" s="26" t="s">
        <v>139</v>
      </c>
      <c r="M91" s="27" t="s">
        <v>119</v>
      </c>
      <c r="N91" s="27"/>
      <c r="O91" s="28" t="s">
        <v>127</v>
      </c>
      <c r="P91" s="28" t="s">
        <v>128</v>
      </c>
    </row>
    <row r="92" spans="1:16" ht="12.75" customHeight="1" thickBot="1">
      <c r="A92" s="4" t="str">
        <f t="shared" si="12"/>
        <v> AC 175.21 </v>
      </c>
      <c r="B92" s="7" t="str">
        <f t="shared" si="13"/>
        <v>I</v>
      </c>
      <c r="C92" s="4">
        <f t="shared" si="14"/>
        <v>34148.31</v>
      </c>
      <c r="D92" s="6" t="str">
        <f t="shared" si="15"/>
        <v>vis</v>
      </c>
      <c r="E92" s="25">
        <f>VLOOKUP(C92,Active!C$21:E$971,3,FALSE)</f>
        <v>-5876.0399355270247</v>
      </c>
      <c r="F92" s="7" t="s">
        <v>114</v>
      </c>
      <c r="G92" s="6" t="str">
        <f t="shared" si="16"/>
        <v>34148.31</v>
      </c>
      <c r="H92" s="4">
        <f t="shared" si="17"/>
        <v>-5876</v>
      </c>
      <c r="I92" s="26" t="s">
        <v>140</v>
      </c>
      <c r="J92" s="27" t="s">
        <v>141</v>
      </c>
      <c r="K92" s="26">
        <v>-5876</v>
      </c>
      <c r="L92" s="26" t="s">
        <v>139</v>
      </c>
      <c r="M92" s="27" t="s">
        <v>119</v>
      </c>
      <c r="N92" s="27"/>
      <c r="O92" s="28" t="s">
        <v>127</v>
      </c>
      <c r="P92" s="28" t="s">
        <v>128</v>
      </c>
    </row>
    <row r="93" spans="1:16" ht="12.75" customHeight="1" thickBot="1">
      <c r="A93" s="4" t="str">
        <f t="shared" si="12"/>
        <v> AC 175.17 </v>
      </c>
      <c r="B93" s="7" t="str">
        <f t="shared" si="13"/>
        <v>I</v>
      </c>
      <c r="C93" s="4">
        <f t="shared" si="14"/>
        <v>34543.360000000001</v>
      </c>
      <c r="D93" s="6" t="str">
        <f t="shared" si="15"/>
        <v>vis</v>
      </c>
      <c r="E93" s="25">
        <f>VLOOKUP(C93,Active!C$21:E$971,3,FALSE)</f>
        <v>-5669.9982433909163</v>
      </c>
      <c r="F93" s="7" t="s">
        <v>114</v>
      </c>
      <c r="G93" s="6" t="str">
        <f t="shared" si="16"/>
        <v>34543.36</v>
      </c>
      <c r="H93" s="4">
        <f t="shared" si="17"/>
        <v>-5670</v>
      </c>
      <c r="I93" s="26" t="s">
        <v>142</v>
      </c>
      <c r="J93" s="27" t="s">
        <v>143</v>
      </c>
      <c r="K93" s="26">
        <v>-5670</v>
      </c>
      <c r="L93" s="26" t="s">
        <v>144</v>
      </c>
      <c r="M93" s="27" t="s">
        <v>119</v>
      </c>
      <c r="N93" s="27"/>
      <c r="O93" s="28" t="s">
        <v>135</v>
      </c>
      <c r="P93" s="28" t="s">
        <v>136</v>
      </c>
    </row>
    <row r="94" spans="1:16" ht="12.75" customHeight="1" thickBot="1">
      <c r="A94" s="4" t="str">
        <f t="shared" si="12"/>
        <v> AC 175.17 </v>
      </c>
      <c r="B94" s="7" t="str">
        <f t="shared" si="13"/>
        <v>I</v>
      </c>
      <c r="C94" s="4">
        <f t="shared" si="14"/>
        <v>34602.35</v>
      </c>
      <c r="D94" s="6" t="str">
        <f t="shared" si="15"/>
        <v>vis</v>
      </c>
      <c r="E94" s="25">
        <f>VLOOKUP(C94,Active!C$21:E$971,3,FALSE)</f>
        <v>-5639.231506473795</v>
      </c>
      <c r="F94" s="7" t="s">
        <v>114</v>
      </c>
      <c r="G94" s="6" t="str">
        <f t="shared" si="16"/>
        <v>34602.35</v>
      </c>
      <c r="H94" s="4">
        <f t="shared" si="17"/>
        <v>-5639</v>
      </c>
      <c r="I94" s="26" t="s">
        <v>145</v>
      </c>
      <c r="J94" s="27" t="s">
        <v>146</v>
      </c>
      <c r="K94" s="26">
        <v>-5639</v>
      </c>
      <c r="L94" s="26" t="s">
        <v>147</v>
      </c>
      <c r="M94" s="27" t="s">
        <v>119</v>
      </c>
      <c r="N94" s="27"/>
      <c r="O94" s="28" t="s">
        <v>135</v>
      </c>
      <c r="P94" s="28" t="s">
        <v>136</v>
      </c>
    </row>
    <row r="95" spans="1:16" ht="12.75" customHeight="1" thickBot="1">
      <c r="A95" s="4" t="str">
        <f t="shared" si="12"/>
        <v> AC 175.17 </v>
      </c>
      <c r="B95" s="7" t="str">
        <f t="shared" si="13"/>
        <v>I</v>
      </c>
      <c r="C95" s="4">
        <f t="shared" si="14"/>
        <v>34637.279999999999</v>
      </c>
      <c r="D95" s="6" t="str">
        <f t="shared" si="15"/>
        <v>vis</v>
      </c>
      <c r="E95" s="25">
        <f>VLOOKUP(C95,Active!C$21:E$971,3,FALSE)</f>
        <v>-5621.0134674754045</v>
      </c>
      <c r="F95" s="7" t="s">
        <v>114</v>
      </c>
      <c r="G95" s="6" t="str">
        <f t="shared" si="16"/>
        <v>34637.28</v>
      </c>
      <c r="H95" s="4">
        <f t="shared" si="17"/>
        <v>-5621</v>
      </c>
      <c r="I95" s="26" t="s">
        <v>148</v>
      </c>
      <c r="J95" s="27" t="s">
        <v>149</v>
      </c>
      <c r="K95" s="26">
        <v>-5621</v>
      </c>
      <c r="L95" s="26" t="s">
        <v>150</v>
      </c>
      <c r="M95" s="27" t="s">
        <v>119</v>
      </c>
      <c r="N95" s="27"/>
      <c r="O95" s="28" t="s">
        <v>135</v>
      </c>
      <c r="P95" s="28" t="s">
        <v>136</v>
      </c>
    </row>
    <row r="96" spans="1:16" ht="12.75" customHeight="1" thickBot="1">
      <c r="A96" s="4" t="str">
        <f t="shared" si="12"/>
        <v> AC 175.17 </v>
      </c>
      <c r="B96" s="7" t="str">
        <f t="shared" si="13"/>
        <v>I</v>
      </c>
      <c r="C96" s="4">
        <f t="shared" si="14"/>
        <v>34685.199999999997</v>
      </c>
      <c r="D96" s="6" t="str">
        <f t="shared" si="15"/>
        <v>vis</v>
      </c>
      <c r="E96" s="25">
        <f>VLOOKUP(C96,Active!C$21:E$971,3,FALSE)</f>
        <v>-5596.0203833413407</v>
      </c>
      <c r="F96" s="7" t="s">
        <v>114</v>
      </c>
      <c r="G96" s="6" t="str">
        <f t="shared" si="16"/>
        <v>34685.20</v>
      </c>
      <c r="H96" s="4">
        <f t="shared" si="17"/>
        <v>-5596</v>
      </c>
      <c r="I96" s="26" t="s">
        <v>151</v>
      </c>
      <c r="J96" s="27" t="s">
        <v>152</v>
      </c>
      <c r="K96" s="26">
        <v>-5596</v>
      </c>
      <c r="L96" s="26" t="s">
        <v>153</v>
      </c>
      <c r="M96" s="27" t="s">
        <v>119</v>
      </c>
      <c r="N96" s="27"/>
      <c r="O96" s="28" t="s">
        <v>135</v>
      </c>
      <c r="P96" s="28" t="s">
        <v>136</v>
      </c>
    </row>
    <row r="97" spans="1:16" ht="12.75" customHeight="1" thickBot="1">
      <c r="A97" s="4" t="str">
        <f t="shared" si="12"/>
        <v> AC 175.17 </v>
      </c>
      <c r="B97" s="7" t="str">
        <f t="shared" si="13"/>
        <v>I</v>
      </c>
      <c r="C97" s="4">
        <f t="shared" si="14"/>
        <v>35776.199999999997</v>
      </c>
      <c r="D97" s="6" t="str">
        <f t="shared" si="15"/>
        <v>vis</v>
      </c>
      <c r="E97" s="25">
        <f>VLOOKUP(C97,Active!C$21:E$971,3,FALSE)</f>
        <v>-5027.0000413074376</v>
      </c>
      <c r="F97" s="7" t="s">
        <v>114</v>
      </c>
      <c r="G97" s="6" t="str">
        <f t="shared" si="16"/>
        <v>35776.20</v>
      </c>
      <c r="H97" s="4">
        <f t="shared" si="17"/>
        <v>-5027</v>
      </c>
      <c r="I97" s="26" t="s">
        <v>154</v>
      </c>
      <c r="J97" s="27" t="s">
        <v>155</v>
      </c>
      <c r="K97" s="26">
        <v>-5027</v>
      </c>
      <c r="L97" s="26" t="s">
        <v>156</v>
      </c>
      <c r="M97" s="27" t="s">
        <v>157</v>
      </c>
      <c r="N97" s="27"/>
      <c r="O97" s="28" t="s">
        <v>135</v>
      </c>
      <c r="P97" s="28" t="s">
        <v>136</v>
      </c>
    </row>
    <row r="98" spans="1:16" ht="12.75" customHeight="1" thickBot="1">
      <c r="A98" s="4" t="str">
        <f t="shared" si="12"/>
        <v> AC 175.17 </v>
      </c>
      <c r="B98" s="7" t="str">
        <f t="shared" si="13"/>
        <v>I</v>
      </c>
      <c r="C98" s="4">
        <f t="shared" si="14"/>
        <v>36027.360000000001</v>
      </c>
      <c r="D98" s="6" t="str">
        <f t="shared" si="15"/>
        <v>vis</v>
      </c>
      <c r="E98" s="25">
        <f>VLOOKUP(C98,Active!C$21:E$971,3,FALSE)</f>
        <v>-4896.0054041807307</v>
      </c>
      <c r="F98" s="7" t="s">
        <v>114</v>
      </c>
      <c r="G98" s="6" t="str">
        <f t="shared" si="16"/>
        <v>36027.36</v>
      </c>
      <c r="H98" s="4">
        <f t="shared" si="17"/>
        <v>-4896</v>
      </c>
      <c r="I98" s="26" t="s">
        <v>158</v>
      </c>
      <c r="J98" s="27" t="s">
        <v>159</v>
      </c>
      <c r="K98" s="26">
        <v>-4896</v>
      </c>
      <c r="L98" s="26" t="s">
        <v>160</v>
      </c>
      <c r="M98" s="27" t="s">
        <v>157</v>
      </c>
      <c r="N98" s="27"/>
      <c r="O98" s="28" t="s">
        <v>135</v>
      </c>
      <c r="P98" s="28" t="s">
        <v>136</v>
      </c>
    </row>
    <row r="99" spans="1:16" ht="12.75" customHeight="1" thickBot="1">
      <c r="A99" s="4" t="str">
        <f t="shared" si="12"/>
        <v> AC 175.17 </v>
      </c>
      <c r="B99" s="7" t="str">
        <f t="shared" si="13"/>
        <v>I</v>
      </c>
      <c r="C99" s="4">
        <f t="shared" si="14"/>
        <v>36050.39</v>
      </c>
      <c r="D99" s="6" t="str">
        <f t="shared" si="15"/>
        <v>vis</v>
      </c>
      <c r="E99" s="25">
        <f>VLOOKUP(C99,Active!C$21:E$971,3,FALSE)</f>
        <v>-4883.9939115344978</v>
      </c>
      <c r="F99" s="7" t="s">
        <v>114</v>
      </c>
      <c r="G99" s="6" t="str">
        <f t="shared" si="16"/>
        <v>36050.39</v>
      </c>
      <c r="H99" s="4">
        <f t="shared" si="17"/>
        <v>-4884</v>
      </c>
      <c r="I99" s="26" t="s">
        <v>161</v>
      </c>
      <c r="J99" s="27" t="s">
        <v>162</v>
      </c>
      <c r="K99" s="26">
        <v>-4884</v>
      </c>
      <c r="L99" s="26" t="s">
        <v>163</v>
      </c>
      <c r="M99" s="27" t="s">
        <v>157</v>
      </c>
      <c r="N99" s="27"/>
      <c r="O99" s="28" t="s">
        <v>135</v>
      </c>
      <c r="P99" s="28" t="s">
        <v>136</v>
      </c>
    </row>
    <row r="100" spans="1:16" ht="12.75" customHeight="1" thickBot="1">
      <c r="A100" s="4" t="str">
        <f t="shared" si="12"/>
        <v> AC 175.17 </v>
      </c>
      <c r="B100" s="7" t="str">
        <f t="shared" si="13"/>
        <v>I</v>
      </c>
      <c r="C100" s="4">
        <f t="shared" si="14"/>
        <v>36052.31</v>
      </c>
      <c r="D100" s="6" t="str">
        <f t="shared" si="15"/>
        <v>vis</v>
      </c>
      <c r="E100" s="25">
        <f>VLOOKUP(C100,Active!C$21:E$971,3,FALSE)</f>
        <v>-4882.992519181882</v>
      </c>
      <c r="F100" s="7" t="s">
        <v>114</v>
      </c>
      <c r="G100" s="6" t="str">
        <f t="shared" si="16"/>
        <v>36052.31</v>
      </c>
      <c r="H100" s="4">
        <f t="shared" si="17"/>
        <v>-4883</v>
      </c>
      <c r="I100" s="26" t="s">
        <v>164</v>
      </c>
      <c r="J100" s="27" t="s">
        <v>165</v>
      </c>
      <c r="K100" s="26">
        <v>-4883</v>
      </c>
      <c r="L100" s="26" t="s">
        <v>163</v>
      </c>
      <c r="M100" s="27" t="s">
        <v>157</v>
      </c>
      <c r="N100" s="27"/>
      <c r="O100" s="28" t="s">
        <v>135</v>
      </c>
      <c r="P100" s="28" t="s">
        <v>136</v>
      </c>
    </row>
    <row r="101" spans="1:16" ht="12.75" customHeight="1" thickBot="1">
      <c r="A101" s="4" t="str">
        <f t="shared" si="12"/>
        <v> BBS 126 </v>
      </c>
      <c r="B101" s="7" t="str">
        <f t="shared" si="13"/>
        <v>I</v>
      </c>
      <c r="C101" s="4">
        <f t="shared" si="14"/>
        <v>52148.438000000002</v>
      </c>
      <c r="D101" s="6" t="str">
        <f t="shared" si="15"/>
        <v>vis</v>
      </c>
      <c r="E101" s="25">
        <f>VLOOKUP(C101,Active!C$21:E$971,3,FALSE)</f>
        <v>3512.0801297470689</v>
      </c>
      <c r="F101" s="7" t="s">
        <v>114</v>
      </c>
      <c r="G101" s="6" t="str">
        <f t="shared" si="16"/>
        <v>52148.438</v>
      </c>
      <c r="H101" s="4">
        <f t="shared" si="17"/>
        <v>3512</v>
      </c>
      <c r="I101" s="26" t="s">
        <v>403</v>
      </c>
      <c r="J101" s="27" t="s">
        <v>404</v>
      </c>
      <c r="K101" s="26">
        <v>3512</v>
      </c>
      <c r="L101" s="26" t="s">
        <v>405</v>
      </c>
      <c r="M101" s="27" t="s">
        <v>157</v>
      </c>
      <c r="N101" s="27"/>
      <c r="O101" s="28" t="s">
        <v>169</v>
      </c>
      <c r="P101" s="28" t="s">
        <v>406</v>
      </c>
    </row>
    <row r="102" spans="1:16" ht="12.75" customHeight="1" thickBot="1">
      <c r="A102" s="4" t="str">
        <f t="shared" si="12"/>
        <v> BBS 127 </v>
      </c>
      <c r="B102" s="7" t="str">
        <f t="shared" si="13"/>
        <v>I</v>
      </c>
      <c r="C102" s="4">
        <f t="shared" si="14"/>
        <v>52426.474000000002</v>
      </c>
      <c r="D102" s="6" t="str">
        <f t="shared" si="15"/>
        <v>vis</v>
      </c>
      <c r="E102" s="25">
        <f>VLOOKUP(C102,Active!C$21:E$971,3,FALSE)</f>
        <v>3657.0921735763432</v>
      </c>
      <c r="F102" s="7" t="s">
        <v>114</v>
      </c>
      <c r="G102" s="6" t="str">
        <f t="shared" si="16"/>
        <v>52426.474</v>
      </c>
      <c r="H102" s="4">
        <f t="shared" si="17"/>
        <v>3657</v>
      </c>
      <c r="I102" s="26" t="s">
        <v>407</v>
      </c>
      <c r="J102" s="27" t="s">
        <v>408</v>
      </c>
      <c r="K102" s="26">
        <v>3657</v>
      </c>
      <c r="L102" s="26" t="s">
        <v>409</v>
      </c>
      <c r="M102" s="27" t="s">
        <v>157</v>
      </c>
      <c r="N102" s="27"/>
      <c r="O102" s="28" t="s">
        <v>169</v>
      </c>
      <c r="P102" s="28" t="s">
        <v>410</v>
      </c>
    </row>
    <row r="103" spans="1:16" ht="12.75" customHeight="1" thickBot="1">
      <c r="A103" s="4" t="str">
        <f t="shared" si="12"/>
        <v>IBVS 5741 </v>
      </c>
      <c r="B103" s="7" t="str">
        <f t="shared" si="13"/>
        <v>I</v>
      </c>
      <c r="C103" s="4">
        <f t="shared" si="14"/>
        <v>53611.405500000001</v>
      </c>
      <c r="D103" s="6" t="str">
        <f t="shared" si="15"/>
        <v>vis</v>
      </c>
      <c r="E103" s="25">
        <f>VLOOKUP(C103,Active!C$21:E$971,3,FALSE)</f>
        <v>4275.1032894487034</v>
      </c>
      <c r="F103" s="7" t="s">
        <v>114</v>
      </c>
      <c r="G103" s="6" t="str">
        <f t="shared" si="16"/>
        <v>53611.4055</v>
      </c>
      <c r="H103" s="4">
        <f t="shared" si="17"/>
        <v>4275</v>
      </c>
      <c r="I103" s="26" t="s">
        <v>426</v>
      </c>
      <c r="J103" s="27" t="s">
        <v>427</v>
      </c>
      <c r="K103" s="26">
        <v>4275</v>
      </c>
      <c r="L103" s="26" t="s">
        <v>428</v>
      </c>
      <c r="M103" s="27" t="s">
        <v>334</v>
      </c>
      <c r="N103" s="27" t="s">
        <v>335</v>
      </c>
      <c r="O103" s="28" t="s">
        <v>429</v>
      </c>
      <c r="P103" s="29" t="s">
        <v>430</v>
      </c>
    </row>
    <row r="104" spans="1:16" ht="12.75" customHeight="1" thickBot="1">
      <c r="A104" s="4" t="str">
        <f t="shared" si="12"/>
        <v>OEJV 0107 </v>
      </c>
      <c r="B104" s="7" t="str">
        <f t="shared" si="13"/>
        <v>I</v>
      </c>
      <c r="C104" s="4">
        <f t="shared" si="14"/>
        <v>53866.416899999997</v>
      </c>
      <c r="D104" s="6" t="str">
        <f t="shared" si="15"/>
        <v>vis</v>
      </c>
      <c r="E104" s="25" t="e">
        <f>VLOOKUP(C104,Active!C$21:E$971,3,FALSE)</f>
        <v>#N/A</v>
      </c>
      <c r="F104" s="7" t="s">
        <v>114</v>
      </c>
      <c r="G104" s="6" t="str">
        <f t="shared" si="16"/>
        <v>53866.4169</v>
      </c>
      <c r="H104" s="4">
        <f t="shared" si="17"/>
        <v>4408</v>
      </c>
      <c r="I104" s="26" t="s">
        <v>431</v>
      </c>
      <c r="J104" s="27" t="s">
        <v>432</v>
      </c>
      <c r="K104" s="26">
        <v>4408</v>
      </c>
      <c r="L104" s="26" t="s">
        <v>433</v>
      </c>
      <c r="M104" s="27" t="s">
        <v>434</v>
      </c>
      <c r="N104" s="27" t="s">
        <v>435</v>
      </c>
      <c r="O104" s="28" t="s">
        <v>436</v>
      </c>
      <c r="P104" s="29" t="s">
        <v>437</v>
      </c>
    </row>
    <row r="105" spans="1:16" ht="12.75" customHeight="1" thickBot="1">
      <c r="A105" s="4" t="str">
        <f t="shared" si="12"/>
        <v>BAVM 225 </v>
      </c>
      <c r="B105" s="7" t="str">
        <f t="shared" si="13"/>
        <v>I</v>
      </c>
      <c r="C105" s="4">
        <f t="shared" si="14"/>
        <v>55674.5605</v>
      </c>
      <c r="D105" s="6" t="str">
        <f t="shared" si="15"/>
        <v>vis</v>
      </c>
      <c r="E105" s="25">
        <f>VLOOKUP(C105,Active!C$21:E$971,3,FALSE)</f>
        <v>5351.1593515650702</v>
      </c>
      <c r="F105" s="7" t="s">
        <v>114</v>
      </c>
      <c r="G105" s="6" t="str">
        <f t="shared" si="16"/>
        <v>55674.5605</v>
      </c>
      <c r="H105" s="4">
        <f t="shared" si="17"/>
        <v>5351</v>
      </c>
      <c r="I105" s="26" t="s">
        <v>447</v>
      </c>
      <c r="J105" s="27" t="s">
        <v>448</v>
      </c>
      <c r="K105" s="26">
        <v>5351</v>
      </c>
      <c r="L105" s="26" t="s">
        <v>449</v>
      </c>
      <c r="M105" s="27" t="s">
        <v>434</v>
      </c>
      <c r="N105" s="27" t="s">
        <v>450</v>
      </c>
      <c r="O105" s="28" t="s">
        <v>451</v>
      </c>
      <c r="P105" s="29" t="s">
        <v>452</v>
      </c>
    </row>
    <row r="106" spans="1:16" ht="12.75" customHeight="1" thickBot="1">
      <c r="A106" s="4" t="str">
        <f t="shared" si="12"/>
        <v>OEJV 0160 </v>
      </c>
      <c r="B106" s="7" t="str">
        <f t="shared" si="13"/>
        <v>I</v>
      </c>
      <c r="C106" s="4">
        <f t="shared" si="14"/>
        <v>56117.494599999998</v>
      </c>
      <c r="D106" s="6" t="str">
        <f t="shared" si="15"/>
        <v>vis</v>
      </c>
      <c r="E106" s="25" t="e">
        <f>VLOOKUP(C106,Active!C$21:E$971,3,FALSE)</f>
        <v>#N/A</v>
      </c>
      <c r="F106" s="7" t="s">
        <v>114</v>
      </c>
      <c r="G106" s="6" t="str">
        <f t="shared" si="16"/>
        <v>56117.4946</v>
      </c>
      <c r="H106" s="4">
        <f t="shared" si="17"/>
        <v>5582</v>
      </c>
      <c r="I106" s="26" t="s">
        <v>460</v>
      </c>
      <c r="J106" s="27" t="s">
        <v>461</v>
      </c>
      <c r="K106" s="26" t="s">
        <v>462</v>
      </c>
      <c r="L106" s="26" t="s">
        <v>463</v>
      </c>
      <c r="M106" s="27" t="s">
        <v>434</v>
      </c>
      <c r="N106" s="27" t="s">
        <v>106</v>
      </c>
      <c r="O106" s="28" t="s">
        <v>464</v>
      </c>
      <c r="P106" s="29" t="s">
        <v>465</v>
      </c>
    </row>
    <row r="107" spans="1:16">
      <c r="B107" s="7"/>
      <c r="F107" s="7"/>
    </row>
    <row r="108" spans="1:16">
      <c r="B108" s="7"/>
      <c r="F108" s="7"/>
    </row>
    <row r="109" spans="1:16">
      <c r="B109" s="7"/>
      <c r="F109" s="7"/>
    </row>
    <row r="110" spans="1:16">
      <c r="B110" s="7"/>
      <c r="F110" s="7"/>
    </row>
    <row r="111" spans="1:16">
      <c r="B111" s="7"/>
      <c r="F111" s="7"/>
    </row>
    <row r="112" spans="1:1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  <row r="736" spans="2:6">
      <c r="B736" s="7"/>
      <c r="F736" s="7"/>
    </row>
    <row r="737" spans="2:6">
      <c r="B737" s="7"/>
      <c r="F737" s="7"/>
    </row>
    <row r="738" spans="2:6">
      <c r="B738" s="7"/>
      <c r="F738" s="7"/>
    </row>
    <row r="739" spans="2:6">
      <c r="B739" s="7"/>
      <c r="F739" s="7"/>
    </row>
    <row r="740" spans="2:6">
      <c r="B740" s="7"/>
      <c r="F740" s="7"/>
    </row>
    <row r="741" spans="2:6">
      <c r="B741" s="7"/>
      <c r="F741" s="7"/>
    </row>
    <row r="742" spans="2:6">
      <c r="B742" s="7"/>
      <c r="F742" s="7"/>
    </row>
    <row r="743" spans="2:6">
      <c r="B743" s="7"/>
      <c r="F743" s="7"/>
    </row>
    <row r="744" spans="2:6">
      <c r="B744" s="7"/>
      <c r="F744" s="7"/>
    </row>
    <row r="745" spans="2:6">
      <c r="B745" s="7"/>
      <c r="F745" s="7"/>
    </row>
    <row r="746" spans="2:6">
      <c r="B746" s="7"/>
      <c r="F746" s="7"/>
    </row>
    <row r="747" spans="2:6">
      <c r="B747" s="7"/>
      <c r="F747" s="7"/>
    </row>
    <row r="748" spans="2:6">
      <c r="B748" s="7"/>
      <c r="F748" s="7"/>
    </row>
    <row r="749" spans="2:6">
      <c r="B749" s="7"/>
      <c r="F749" s="7"/>
    </row>
    <row r="750" spans="2:6">
      <c r="B750" s="7"/>
      <c r="F750" s="7"/>
    </row>
    <row r="751" spans="2:6">
      <c r="B751" s="7"/>
      <c r="F751" s="7"/>
    </row>
    <row r="752" spans="2:6">
      <c r="B752" s="7"/>
      <c r="F752" s="7"/>
    </row>
    <row r="753" spans="2:6">
      <c r="B753" s="7"/>
      <c r="F753" s="7"/>
    </row>
    <row r="754" spans="2:6">
      <c r="B754" s="7"/>
      <c r="F754" s="7"/>
    </row>
    <row r="755" spans="2:6">
      <c r="B755" s="7"/>
      <c r="F755" s="7"/>
    </row>
    <row r="756" spans="2:6">
      <c r="B756" s="7"/>
      <c r="F756" s="7"/>
    </row>
    <row r="757" spans="2:6">
      <c r="B757" s="7"/>
      <c r="F757" s="7"/>
    </row>
    <row r="758" spans="2:6">
      <c r="B758" s="7"/>
      <c r="F758" s="7"/>
    </row>
    <row r="759" spans="2:6">
      <c r="B759" s="7"/>
      <c r="F759" s="7"/>
    </row>
    <row r="760" spans="2:6">
      <c r="B760" s="7"/>
      <c r="F760" s="7"/>
    </row>
    <row r="761" spans="2:6">
      <c r="B761" s="7"/>
      <c r="F761" s="7"/>
    </row>
    <row r="762" spans="2:6">
      <c r="B762" s="7"/>
      <c r="F762" s="7"/>
    </row>
    <row r="763" spans="2:6">
      <c r="B763" s="7"/>
      <c r="F763" s="7"/>
    </row>
    <row r="764" spans="2:6">
      <c r="B764" s="7"/>
      <c r="F764" s="7"/>
    </row>
    <row r="765" spans="2:6">
      <c r="B765" s="7"/>
      <c r="F765" s="7"/>
    </row>
    <row r="766" spans="2:6">
      <c r="B766" s="7"/>
      <c r="F766" s="7"/>
    </row>
    <row r="767" spans="2:6">
      <c r="B767" s="7"/>
      <c r="F767" s="7"/>
    </row>
    <row r="768" spans="2:6">
      <c r="B768" s="7"/>
      <c r="F768" s="7"/>
    </row>
    <row r="769" spans="2:6">
      <c r="B769" s="7"/>
      <c r="F769" s="7"/>
    </row>
    <row r="770" spans="2:6">
      <c r="B770" s="7"/>
      <c r="F770" s="7"/>
    </row>
    <row r="771" spans="2:6">
      <c r="B771" s="7"/>
      <c r="F771" s="7"/>
    </row>
    <row r="772" spans="2:6">
      <c r="B772" s="7"/>
      <c r="F772" s="7"/>
    </row>
    <row r="773" spans="2:6">
      <c r="B773" s="7"/>
      <c r="F773" s="7"/>
    </row>
    <row r="774" spans="2:6">
      <c r="B774" s="7"/>
      <c r="F774" s="7"/>
    </row>
    <row r="775" spans="2:6">
      <c r="B775" s="7"/>
      <c r="F775" s="7"/>
    </row>
    <row r="776" spans="2:6">
      <c r="B776" s="7"/>
      <c r="F776" s="7"/>
    </row>
    <row r="777" spans="2:6">
      <c r="B777" s="7"/>
      <c r="F777" s="7"/>
    </row>
    <row r="778" spans="2:6">
      <c r="B778" s="7"/>
      <c r="F778" s="7"/>
    </row>
    <row r="779" spans="2:6">
      <c r="B779" s="7"/>
      <c r="F779" s="7"/>
    </row>
    <row r="780" spans="2:6">
      <c r="B780" s="7"/>
      <c r="F780" s="7"/>
    </row>
    <row r="781" spans="2:6">
      <c r="B781" s="7"/>
      <c r="F781" s="7"/>
    </row>
    <row r="782" spans="2:6">
      <c r="B782" s="7"/>
      <c r="F782" s="7"/>
    </row>
    <row r="783" spans="2:6">
      <c r="B783" s="7"/>
      <c r="F783" s="7"/>
    </row>
    <row r="784" spans="2:6">
      <c r="B784" s="7"/>
      <c r="F784" s="7"/>
    </row>
    <row r="785" spans="2:6">
      <c r="B785" s="7"/>
      <c r="F785" s="7"/>
    </row>
    <row r="786" spans="2:6">
      <c r="B786" s="7"/>
      <c r="F786" s="7"/>
    </row>
    <row r="787" spans="2:6">
      <c r="B787" s="7"/>
      <c r="F787" s="7"/>
    </row>
    <row r="788" spans="2:6">
      <c r="B788" s="7"/>
      <c r="F788" s="7"/>
    </row>
    <row r="789" spans="2:6">
      <c r="B789" s="7"/>
      <c r="F789" s="7"/>
    </row>
    <row r="790" spans="2:6">
      <c r="B790" s="7"/>
      <c r="F790" s="7"/>
    </row>
    <row r="791" spans="2:6">
      <c r="B791" s="7"/>
      <c r="F791" s="7"/>
    </row>
    <row r="792" spans="2:6">
      <c r="B792" s="7"/>
      <c r="F792" s="7"/>
    </row>
    <row r="793" spans="2:6">
      <c r="B793" s="7"/>
      <c r="F793" s="7"/>
    </row>
    <row r="794" spans="2:6">
      <c r="B794" s="7"/>
      <c r="F794" s="7"/>
    </row>
    <row r="795" spans="2:6">
      <c r="B795" s="7"/>
      <c r="F795" s="7"/>
    </row>
    <row r="796" spans="2:6">
      <c r="B796" s="7"/>
      <c r="F796" s="7"/>
    </row>
    <row r="797" spans="2:6">
      <c r="B797" s="7"/>
      <c r="F797" s="7"/>
    </row>
    <row r="798" spans="2:6">
      <c r="B798" s="7"/>
      <c r="F798" s="7"/>
    </row>
    <row r="799" spans="2:6">
      <c r="B799" s="7"/>
      <c r="F799" s="7"/>
    </row>
    <row r="800" spans="2:6">
      <c r="B800" s="7"/>
      <c r="F800" s="7"/>
    </row>
    <row r="801" spans="2:6">
      <c r="B801" s="7"/>
      <c r="F801" s="7"/>
    </row>
    <row r="802" spans="2:6">
      <c r="B802" s="7"/>
      <c r="F802" s="7"/>
    </row>
    <row r="803" spans="2:6">
      <c r="B803" s="7"/>
      <c r="F803" s="7"/>
    </row>
    <row r="804" spans="2:6">
      <c r="B804" s="7"/>
      <c r="F804" s="7"/>
    </row>
    <row r="805" spans="2:6">
      <c r="B805" s="7"/>
      <c r="F805" s="7"/>
    </row>
    <row r="806" spans="2:6">
      <c r="B806" s="7"/>
      <c r="F806" s="7"/>
    </row>
    <row r="807" spans="2:6">
      <c r="B807" s="7"/>
      <c r="F807" s="7"/>
    </row>
    <row r="808" spans="2:6">
      <c r="B808" s="7"/>
      <c r="F808" s="7"/>
    </row>
    <row r="809" spans="2:6">
      <c r="B809" s="7"/>
      <c r="F809" s="7"/>
    </row>
    <row r="810" spans="2:6">
      <c r="B810" s="7"/>
      <c r="F810" s="7"/>
    </row>
    <row r="811" spans="2:6">
      <c r="B811" s="7"/>
      <c r="F811" s="7"/>
    </row>
    <row r="812" spans="2:6">
      <c r="B812" s="7"/>
      <c r="F812" s="7"/>
    </row>
    <row r="813" spans="2:6">
      <c r="B813" s="7"/>
      <c r="F813" s="7"/>
    </row>
    <row r="814" spans="2:6">
      <c r="B814" s="7"/>
      <c r="F814" s="7"/>
    </row>
    <row r="815" spans="2:6">
      <c r="B815" s="7"/>
      <c r="F815" s="7"/>
    </row>
    <row r="816" spans="2:6">
      <c r="B816" s="7"/>
      <c r="F816" s="7"/>
    </row>
    <row r="817" spans="2:6">
      <c r="B817" s="7"/>
      <c r="F817" s="7"/>
    </row>
    <row r="818" spans="2:6">
      <c r="B818" s="7"/>
      <c r="F818" s="7"/>
    </row>
    <row r="819" spans="2:6">
      <c r="B819" s="7"/>
      <c r="F819" s="7"/>
    </row>
    <row r="820" spans="2:6">
      <c r="B820" s="7"/>
      <c r="F820" s="7"/>
    </row>
    <row r="821" spans="2:6">
      <c r="B821" s="7"/>
      <c r="F821" s="7"/>
    </row>
    <row r="822" spans="2:6">
      <c r="B822" s="7"/>
      <c r="F822" s="7"/>
    </row>
    <row r="823" spans="2:6">
      <c r="B823" s="7"/>
      <c r="F823" s="7"/>
    </row>
    <row r="824" spans="2:6">
      <c r="B824" s="7"/>
      <c r="F824" s="7"/>
    </row>
    <row r="825" spans="2:6">
      <c r="B825" s="7"/>
      <c r="F825" s="7"/>
    </row>
    <row r="826" spans="2:6">
      <c r="B826" s="7"/>
      <c r="F826" s="7"/>
    </row>
    <row r="827" spans="2:6">
      <c r="B827" s="7"/>
      <c r="F827" s="7"/>
    </row>
    <row r="828" spans="2:6">
      <c r="B828" s="7"/>
      <c r="F828" s="7"/>
    </row>
    <row r="829" spans="2:6">
      <c r="B829" s="7"/>
      <c r="F829" s="7"/>
    </row>
    <row r="830" spans="2:6">
      <c r="B830" s="7"/>
      <c r="F830" s="7"/>
    </row>
    <row r="831" spans="2:6">
      <c r="B831" s="7"/>
      <c r="F831" s="7"/>
    </row>
    <row r="832" spans="2:6">
      <c r="B832" s="7"/>
      <c r="F832" s="7"/>
    </row>
    <row r="833" spans="2:6">
      <c r="B833" s="7"/>
      <c r="F833" s="7"/>
    </row>
    <row r="834" spans="2:6">
      <c r="B834" s="7"/>
      <c r="F834" s="7"/>
    </row>
    <row r="835" spans="2:6">
      <c r="B835" s="7"/>
      <c r="F835" s="7"/>
    </row>
    <row r="836" spans="2:6">
      <c r="B836" s="7"/>
      <c r="F836" s="7"/>
    </row>
    <row r="837" spans="2:6">
      <c r="B837" s="7"/>
      <c r="F837" s="7"/>
    </row>
    <row r="838" spans="2:6">
      <c r="B838" s="7"/>
      <c r="F838" s="7"/>
    </row>
    <row r="839" spans="2:6">
      <c r="B839" s="7"/>
      <c r="F839" s="7"/>
    </row>
    <row r="840" spans="2:6">
      <c r="B840" s="7"/>
      <c r="F840" s="7"/>
    </row>
    <row r="841" spans="2:6">
      <c r="B841" s="7"/>
      <c r="F841" s="7"/>
    </row>
    <row r="842" spans="2:6">
      <c r="B842" s="7"/>
      <c r="F842" s="7"/>
    </row>
    <row r="843" spans="2:6">
      <c r="B843" s="7"/>
      <c r="F843" s="7"/>
    </row>
  </sheetData>
  <phoneticPr fontId="8" type="noConversion"/>
  <hyperlinks>
    <hyperlink ref="P78" r:id="rId1" display="http://www.bav-astro.de/sfs/BAVM_link.php?BAVMnr=128"/>
    <hyperlink ref="P81" r:id="rId2" display="http://var.astro.cz/oejv/issues/oejv0003.pdf"/>
    <hyperlink ref="P82" r:id="rId3" display="http://var.astro.cz/oejv/issues/oejv0003.pdf"/>
    <hyperlink ref="P103" r:id="rId4" display="http://www.konkoly.hu/cgi-bin/IBVS?5741"/>
    <hyperlink ref="P104" r:id="rId5" display="http://var.astro.cz/oejv/issues/oejv0107.pdf"/>
    <hyperlink ref="P83" r:id="rId6" display="http://www.konkoly.hu/cgi-bin/IBVS?5988"/>
    <hyperlink ref="P84" r:id="rId7" display="http://www.konkoly.hu/cgi-bin/IBVS?5988"/>
    <hyperlink ref="P105" r:id="rId8" display="http://www.bav-astro.de/sfs/BAVM_link.php?BAVMnr=225"/>
    <hyperlink ref="P85" r:id="rId9" display="http://www.bav-astro.de/sfs/BAVM_link.php?BAVMnr=232"/>
    <hyperlink ref="P106" r:id="rId1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2024-02-28T03:58:54Z</dcterms:modified>
</cp:coreProperties>
</file>