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CEBA3D4-D83F-41D2-B2B2-11E18278E0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8" i="1" l="1"/>
  <c r="Q34" i="1"/>
  <c r="Q29" i="1"/>
  <c r="Q28" i="1"/>
  <c r="Q27" i="1"/>
  <c r="Q26" i="1"/>
  <c r="Q25" i="1"/>
  <c r="Q23" i="1"/>
  <c r="Q22" i="1"/>
  <c r="Q21" i="1"/>
  <c r="G27" i="2"/>
  <c r="C27" i="2"/>
  <c r="G17" i="2"/>
  <c r="C17" i="2"/>
  <c r="G16" i="2"/>
  <c r="C16" i="2"/>
  <c r="G15" i="2"/>
  <c r="C15" i="2"/>
  <c r="G26" i="2"/>
  <c r="C26" i="2"/>
  <c r="G14" i="2"/>
  <c r="C14" i="2"/>
  <c r="G13" i="2"/>
  <c r="C13" i="2"/>
  <c r="G12" i="2"/>
  <c r="C12" i="2"/>
  <c r="G11" i="2"/>
  <c r="C11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27" i="2"/>
  <c r="B27" i="2"/>
  <c r="D27" i="2"/>
  <c r="A27" i="2"/>
  <c r="H17" i="2"/>
  <c r="B17" i="2"/>
  <c r="D17" i="2"/>
  <c r="A17" i="2"/>
  <c r="H16" i="2"/>
  <c r="B16" i="2"/>
  <c r="D16" i="2"/>
  <c r="A16" i="2"/>
  <c r="H15" i="2"/>
  <c r="B15" i="2"/>
  <c r="D15" i="2"/>
  <c r="A15" i="2"/>
  <c r="H26" i="2"/>
  <c r="B26" i="2"/>
  <c r="D26" i="2"/>
  <c r="A26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F11" i="1"/>
  <c r="Q35" i="1"/>
  <c r="Q36" i="1"/>
  <c r="G11" i="1"/>
  <c r="E15" i="1"/>
  <c r="Q30" i="1"/>
  <c r="Q31" i="1"/>
  <c r="Q32" i="1"/>
  <c r="Q33" i="1"/>
  <c r="Q37" i="1"/>
  <c r="C7" i="1"/>
  <c r="E27" i="1"/>
  <c r="F27" i="1"/>
  <c r="C8" i="1"/>
  <c r="E14" i="2"/>
  <c r="E19" i="2"/>
  <c r="E20" i="2"/>
  <c r="E11" i="2"/>
  <c r="E12" i="2"/>
  <c r="E22" i="2"/>
  <c r="G37" i="1"/>
  <c r="J37" i="1"/>
  <c r="E35" i="1"/>
  <c r="F35" i="1"/>
  <c r="G35" i="1"/>
  <c r="J35" i="1"/>
  <c r="C24" i="1"/>
  <c r="E23" i="2"/>
  <c r="E23" i="1"/>
  <c r="F23" i="1"/>
  <c r="E31" i="1"/>
  <c r="F31" i="1"/>
  <c r="G31" i="1"/>
  <c r="I31" i="1"/>
  <c r="E29" i="1"/>
  <c r="F29" i="1"/>
  <c r="G29" i="1"/>
  <c r="K29" i="1"/>
  <c r="G22" i="1"/>
  <c r="K22" i="1"/>
  <c r="E37" i="1"/>
  <c r="F37" i="1"/>
  <c r="E26" i="1"/>
  <c r="F26" i="1"/>
  <c r="G26" i="1"/>
  <c r="K26" i="1"/>
  <c r="E33" i="1"/>
  <c r="F33" i="1"/>
  <c r="G33" i="1"/>
  <c r="I33" i="1"/>
  <c r="E38" i="1"/>
  <c r="F38" i="1"/>
  <c r="G38" i="1"/>
  <c r="J38" i="1"/>
  <c r="G25" i="1"/>
  <c r="K25" i="1"/>
  <c r="E22" i="1"/>
  <c r="F22" i="1"/>
  <c r="E30" i="1"/>
  <c r="F30" i="1"/>
  <c r="G30" i="1"/>
  <c r="I30" i="1"/>
  <c r="E28" i="1"/>
  <c r="F28" i="1"/>
  <c r="G28" i="1"/>
  <c r="K28" i="1"/>
  <c r="E36" i="1"/>
  <c r="F36" i="1"/>
  <c r="G36" i="1"/>
  <c r="J36" i="1"/>
  <c r="G27" i="1"/>
  <c r="K27" i="1"/>
  <c r="E25" i="1"/>
  <c r="F25" i="1"/>
  <c r="E32" i="1"/>
  <c r="F32" i="1"/>
  <c r="G32" i="1"/>
  <c r="I32" i="1"/>
  <c r="E34" i="1"/>
  <c r="F34" i="1"/>
  <c r="G34" i="1"/>
  <c r="K34" i="1"/>
  <c r="G23" i="1"/>
  <c r="K23" i="1"/>
  <c r="E21" i="1"/>
  <c r="F21" i="1"/>
  <c r="G21" i="1"/>
  <c r="K21" i="1"/>
  <c r="E13" i="2"/>
  <c r="E26" i="2"/>
  <c r="E18" i="2"/>
  <c r="E17" i="2"/>
  <c r="E25" i="2"/>
  <c r="E27" i="2"/>
  <c r="E21" i="2"/>
  <c r="E15" i="2"/>
  <c r="E24" i="1"/>
  <c r="F24" i="1"/>
  <c r="G24" i="1"/>
  <c r="Q24" i="1"/>
  <c r="C17" i="1"/>
  <c r="E16" i="2"/>
  <c r="E24" i="2"/>
  <c r="H24" i="1"/>
  <c r="C12" i="1"/>
  <c r="C11" i="1"/>
  <c r="O26" i="1" l="1"/>
  <c r="O38" i="1"/>
  <c r="O21" i="1"/>
  <c r="O22" i="1"/>
  <c r="O27" i="1"/>
  <c r="O29" i="1"/>
  <c r="O32" i="1"/>
  <c r="O35" i="1"/>
  <c r="C15" i="1"/>
  <c r="O37" i="1"/>
  <c r="O34" i="1"/>
  <c r="O31" i="1"/>
  <c r="O28" i="1"/>
  <c r="O23" i="1"/>
  <c r="O30" i="1"/>
  <c r="O36" i="1"/>
  <c r="O24" i="1"/>
  <c r="O25" i="1"/>
  <c r="O33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<sst xmlns="http://schemas.openxmlformats.org/spreadsheetml/2006/main" count="219" uniqueCount="136">
  <si>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</si>
  <si>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</si>
  <si>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</si>
  <si>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</si>
  <si>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</si>
  <si>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</si>
  <si>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</si>
  <si>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</si>
  <si>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</si>
  <si>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</si>
  <si>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</si>
  <si>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</si>
  <si>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</si>
  <si>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</si>
  <si>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</si>
  <si>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</si>
  <si>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</si>
  <si>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</si>
  <si>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</si>
  <si>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</si>
  <si>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</si>
  <si>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</si>
  <si>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</si>
  <si>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</si>
  <si>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</si>
  <si>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</si>
  <si>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</si>
  <si>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</si>
  <si>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5296</t>
  </si>
  <si>
    <t>IBVS 5287</t>
  </si>
  <si>
    <t>I</t>
  </si>
  <si>
    <t>IBVS 5583</t>
  </si>
  <si>
    <t>IBVS 5603</t>
  </si>
  <si>
    <t>EA/SD</t>
  </si>
  <si>
    <t>IBVS 4887</t>
  </si>
  <si>
    <t>Period checked by ToMcat (period search software).</t>
  </si>
  <si>
    <t>This is the best period.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</si>
  <si>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</si>
  <si>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</si>
  <si>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</si>
  <si>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</si>
  <si>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</si>
  <si>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</si>
  <si>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</si>
  <si>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</si>
  <si>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</si>
  <si>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CCD+C</t>
  </si>
  <si>
    <t>CCD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</si>
  <si>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</si>
  <si>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</si>
  <si>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</si>
  <si>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</si>
  <si>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</si>
  <si>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</si>
  <si>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</si>
  <si>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</si>
  <si>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</si>
  <si>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</si>
  <si>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2428045.288 </t>
  </si>
  <si>
    <t> 30.08.1935 18:54 </t>
  </si>
  <si>
    <t> -0.012 </t>
  </si>
  <si>
    <t>P </t>
  </si>
  <si>
    <t> W.Zessewitsch </t>
  </si>
  <si>
    <t> AC 195.19 </t>
  </si>
  <si>
    <t>2429842.379 </t>
  </si>
  <si>
    <t> 31.07.1940 21:05 </t>
  </si>
  <si>
    <t> 0.009 </t>
  </si>
  <si>
    <t>2429852.374 </t>
  </si>
  <si>
    <t> 10.08.1940 20:58 </t>
  </si>
  <si>
    <t> 0.005 </t>
  </si>
  <si>
    <t>2436069.321 </t>
  </si>
  <si>
    <t> 18.08.1957 19:42 </t>
  </si>
  <si>
    <t> 0.062 </t>
  </si>
  <si>
    <t>2436076.306 </t>
  </si>
  <si>
    <t> 25.08.1957 19:20 </t>
  </si>
  <si>
    <t> -0.096 </t>
  </si>
  <si>
    <t>2436079.290 </t>
  </si>
  <si>
    <t> 28.08.1957 18:57 </t>
  </si>
  <si>
    <t> 0.031 </t>
  </si>
  <si>
    <t>2436353.520 </t>
  </si>
  <si>
    <t> 30.05.1958 00:28 </t>
  </si>
  <si>
    <t> -0.013 </t>
  </si>
  <si>
    <t>V </t>
  </si>
  <si>
    <t>2436396.400 </t>
  </si>
  <si>
    <t> 11.07.1958 21:36 </t>
  </si>
  <si>
    <t> 0.011 </t>
  </si>
  <si>
    <t>2450604.3734 </t>
  </si>
  <si>
    <t> 04.06.1997 20:57 </t>
  </si>
  <si>
    <t> -2.1512 </t>
  </si>
  <si>
    <t>E </t>
  </si>
  <si>
    <t>?</t>
  </si>
  <si>
    <t> J.Safar </t>
  </si>
  <si>
    <t>IBVS 4887 </t>
  </si>
  <si>
    <t>2451671.4615 </t>
  </si>
  <si>
    <t> 06.05.2000 23:04 </t>
  </si>
  <si>
    <t> -2.1625 </t>
  </si>
  <si>
    <t>o</t>
  </si>
  <si>
    <t> K.&amp; M.Rätz </t>
  </si>
  <si>
    <t>BAVM 152 </t>
  </si>
  <si>
    <t>2451814.3105 </t>
  </si>
  <si>
    <t> 26.09.2000 19:27 </t>
  </si>
  <si>
    <t> -2.1649 </t>
  </si>
  <si>
    <t> M.Zejda </t>
  </si>
  <si>
    <t>IBVS 5287 </t>
  </si>
  <si>
    <t>2452031.4447 </t>
  </si>
  <si>
    <t> 01.05.2001 22:40 </t>
  </si>
  <si>
    <t> -2.1647 </t>
  </si>
  <si>
    <t>IBVS 5583 </t>
  </si>
  <si>
    <t>2452051.4433 </t>
  </si>
  <si>
    <t> 21.05.2001 22:38 </t>
  </si>
  <si>
    <t> -2.1653 </t>
  </si>
  <si>
    <t> R.Diethelm </t>
  </si>
  <si>
    <t> BBS 125 </t>
  </si>
  <si>
    <t>2452811.41585 </t>
  </si>
  <si>
    <t> 20.06.2003 21:58 </t>
  </si>
  <si>
    <t> -2.16180 </t>
  </si>
  <si>
    <t>C </t>
  </si>
  <si>
    <t> K.Koss </t>
  </si>
  <si>
    <t>OEJV 0074 </t>
  </si>
  <si>
    <t>2452861.41628 </t>
  </si>
  <si>
    <t> 09.08.2003 21:59 </t>
  </si>
  <si>
    <t> -2.15933 </t>
  </si>
  <si>
    <t>2453175.6915 </t>
  </si>
  <si>
    <t> 19.06.2004 04:35 </t>
  </si>
  <si>
    <t> -2.1570 </t>
  </si>
  <si>
    <t> S.Dvorak </t>
  </si>
  <si>
    <t>IBVS 5603 </t>
  </si>
  <si>
    <t>2453611.3850 </t>
  </si>
  <si>
    <t> 28.08.2005 21:14 </t>
  </si>
  <si>
    <t> -2.1601 </t>
  </si>
  <si>
    <t>Rc</t>
  </si>
  <si>
    <t> M.Zejda et al. </t>
  </si>
  <si>
    <t>IBVS 5741 </t>
  </si>
  <si>
    <t>II</t>
  </si>
  <si>
    <t>V0981 Oph / GSC 1002-0127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</si>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</sst>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V0981 Oph - O-C Diagr.</a:t>
            </a:r>
          </a:p>
        </c:rich>
      </c:tx>
      <c:layout>
        <c:manualLayout>
          <c:xMode val="edge"/>
          <c:yMode val="edge"/>
          <c:x val="0.367797862100839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09370589984625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-5617</c:v>
                </c:pt>
                <c:pt idx="1">
                  <c:v>-4359</c:v>
                </c:pt>
                <c:pt idx="2">
                  <c:v>-4352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199</c:v>
                </c:pt>
                <c:pt idx="8">
                  <c:v>229</c:v>
                </c:pt>
                <c:pt idx="9">
                  <c:v>10175</c:v>
                </c:pt>
                <c:pt idx="10">
                  <c:v>10922</c:v>
                </c:pt>
                <c:pt idx="11">
                  <c:v>11022</c:v>
                </c:pt>
                <c:pt idx="12">
                  <c:v>11174</c:v>
                </c:pt>
                <c:pt idx="13">
                  <c:v>11188</c:v>
                </c:pt>
                <c:pt idx="14">
                  <c:v>11720</c:v>
                </c:pt>
                <c:pt idx="15">
                  <c:v>11755</c:v>
                </c:pt>
                <c:pt idx="16">
                  <c:v>11975</c:v>
                </c:pt>
                <c:pt idx="17">
                  <c:v>12280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E1-499D-B7F5-74FF97A3ED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-5617</c:v>
                </c:pt>
                <c:pt idx="1">
                  <c:v>-4359</c:v>
                </c:pt>
                <c:pt idx="2">
                  <c:v>-4352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199</c:v>
                </c:pt>
                <c:pt idx="8">
                  <c:v>229</c:v>
                </c:pt>
                <c:pt idx="9">
                  <c:v>10175</c:v>
                </c:pt>
                <c:pt idx="10">
                  <c:v>10922</c:v>
                </c:pt>
                <c:pt idx="11">
                  <c:v>11022</c:v>
                </c:pt>
                <c:pt idx="12">
                  <c:v>11174</c:v>
                </c:pt>
                <c:pt idx="13">
                  <c:v>11188</c:v>
                </c:pt>
                <c:pt idx="14">
                  <c:v>11720</c:v>
                </c:pt>
                <c:pt idx="15">
                  <c:v>11755</c:v>
                </c:pt>
                <c:pt idx="16">
                  <c:v>11975</c:v>
                </c:pt>
                <c:pt idx="17">
                  <c:v>12280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9">
                  <c:v>-8.4275000044726767E-3</c:v>
                </c:pt>
                <c:pt idx="10">
                  <c:v>-1.9762600000831299E-2</c:v>
                </c:pt>
                <c:pt idx="11">
                  <c:v>-2.209259999654023E-2</c:v>
                </c:pt>
                <c:pt idx="12">
                  <c:v>-2.1914199998718686E-2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E1-499D-B7F5-74FF97A3ED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-5617</c:v>
                </c:pt>
                <c:pt idx="1">
                  <c:v>-4359</c:v>
                </c:pt>
                <c:pt idx="2">
                  <c:v>-4352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199</c:v>
                </c:pt>
                <c:pt idx="8">
                  <c:v>229</c:v>
                </c:pt>
                <c:pt idx="9">
                  <c:v>10175</c:v>
                </c:pt>
                <c:pt idx="10">
                  <c:v>10922</c:v>
                </c:pt>
                <c:pt idx="11">
                  <c:v>11022</c:v>
                </c:pt>
                <c:pt idx="12">
                  <c:v>11174</c:v>
                </c:pt>
                <c:pt idx="13">
                  <c:v>11188</c:v>
                </c:pt>
                <c:pt idx="14">
                  <c:v>11720</c:v>
                </c:pt>
                <c:pt idx="15">
                  <c:v>11755</c:v>
                </c:pt>
                <c:pt idx="16">
                  <c:v>11975</c:v>
                </c:pt>
                <c:pt idx="17">
                  <c:v>12280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4">
                  <c:v>-1.9026000001758803E-2</c:v>
                </c:pt>
                <c:pt idx="15">
                  <c:v>-1.6561500000534579E-2</c:v>
                </c:pt>
                <c:pt idx="16">
                  <c:v>-1.4267499995185062E-2</c:v>
                </c:pt>
                <c:pt idx="17">
                  <c:v>-1.732399999309564E-2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E1-499D-B7F5-74FF97A3ED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-5617</c:v>
                </c:pt>
                <c:pt idx="1">
                  <c:v>-4359</c:v>
                </c:pt>
                <c:pt idx="2">
                  <c:v>-4352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199</c:v>
                </c:pt>
                <c:pt idx="8">
                  <c:v>229</c:v>
                </c:pt>
                <c:pt idx="9">
                  <c:v>10175</c:v>
                </c:pt>
                <c:pt idx="10">
                  <c:v>10922</c:v>
                </c:pt>
                <c:pt idx="11">
                  <c:v>11022</c:v>
                </c:pt>
                <c:pt idx="12">
                  <c:v>11174</c:v>
                </c:pt>
                <c:pt idx="13">
                  <c:v>11188</c:v>
                </c:pt>
                <c:pt idx="14">
                  <c:v>11720</c:v>
                </c:pt>
                <c:pt idx="15">
                  <c:v>11755</c:v>
                </c:pt>
                <c:pt idx="16">
                  <c:v>11975</c:v>
                </c:pt>
                <c:pt idx="17">
                  <c:v>12280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-1.1793899997428525E-2</c:v>
                </c:pt>
                <c:pt idx="1">
                  <c:v>9.4747000039205886E-3</c:v>
                </c:pt>
                <c:pt idx="2">
                  <c:v>4.8816000016813632E-3</c:v>
                </c:pt>
                <c:pt idx="4">
                  <c:v>6.2000000005355105E-2</c:v>
                </c:pt>
                <c:pt idx="5">
                  <c:v>-9.5566500000131782E-2</c:v>
                </c:pt>
                <c:pt idx="6">
                  <c:v>3.1406900001456961E-2</c:v>
                </c:pt>
                <c:pt idx="7">
                  <c:v>-1.3146700002835132E-2</c:v>
                </c:pt>
                <c:pt idx="8">
                  <c:v>1.1454300001787487E-2</c:v>
                </c:pt>
                <c:pt idx="13">
                  <c:v>-2.2500400002172682E-2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E1-499D-B7F5-74FF97A3ED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-5617</c:v>
                </c:pt>
                <c:pt idx="1">
                  <c:v>-4359</c:v>
                </c:pt>
                <c:pt idx="2">
                  <c:v>-4352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199</c:v>
                </c:pt>
                <c:pt idx="8">
                  <c:v>229</c:v>
                </c:pt>
                <c:pt idx="9">
                  <c:v>10175</c:v>
                </c:pt>
                <c:pt idx="10">
                  <c:v>10922</c:v>
                </c:pt>
                <c:pt idx="11">
                  <c:v>11022</c:v>
                </c:pt>
                <c:pt idx="12">
                  <c:v>11174</c:v>
                </c:pt>
                <c:pt idx="13">
                  <c:v>11188</c:v>
                </c:pt>
                <c:pt idx="14">
                  <c:v>11720</c:v>
                </c:pt>
                <c:pt idx="15">
                  <c:v>11755</c:v>
                </c:pt>
                <c:pt idx="16">
                  <c:v>11975</c:v>
                </c:pt>
                <c:pt idx="17">
                  <c:v>12280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E1-499D-B7F5-74FF97A3ED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-5617</c:v>
                </c:pt>
                <c:pt idx="1">
                  <c:v>-4359</c:v>
                </c:pt>
                <c:pt idx="2">
                  <c:v>-4352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199</c:v>
                </c:pt>
                <c:pt idx="8">
                  <c:v>229</c:v>
                </c:pt>
                <c:pt idx="9">
                  <c:v>10175</c:v>
                </c:pt>
                <c:pt idx="10">
                  <c:v>10922</c:v>
                </c:pt>
                <c:pt idx="11">
                  <c:v>11022</c:v>
                </c:pt>
                <c:pt idx="12">
                  <c:v>11174</c:v>
                </c:pt>
                <c:pt idx="13">
                  <c:v>11188</c:v>
                </c:pt>
                <c:pt idx="14">
                  <c:v>11720</c:v>
                </c:pt>
                <c:pt idx="15">
                  <c:v>11755</c:v>
                </c:pt>
                <c:pt idx="16">
                  <c:v>11975</c:v>
                </c:pt>
                <c:pt idx="17">
                  <c:v>12280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E1-499D-B7F5-74FF97A3ED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9">
                    <c:v>1.4E-3</c:v>
                  </c:pt>
                  <c:pt idx="10">
                    <c:v>5.0000000000000001E-4</c:v>
                  </c:pt>
                  <c:pt idx="11">
                    <c:v>1.5E-3</c:v>
                  </c:pt>
                  <c:pt idx="12">
                    <c:v>6.1000000000000004E-3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-5617</c:v>
                </c:pt>
                <c:pt idx="1">
                  <c:v>-4359</c:v>
                </c:pt>
                <c:pt idx="2">
                  <c:v>-4352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199</c:v>
                </c:pt>
                <c:pt idx="8">
                  <c:v>229</c:v>
                </c:pt>
                <c:pt idx="9">
                  <c:v>10175</c:v>
                </c:pt>
                <c:pt idx="10">
                  <c:v>10922</c:v>
                </c:pt>
                <c:pt idx="11">
                  <c:v>11022</c:v>
                </c:pt>
                <c:pt idx="12">
                  <c:v>11174</c:v>
                </c:pt>
                <c:pt idx="13">
                  <c:v>11188</c:v>
                </c:pt>
                <c:pt idx="14">
                  <c:v>11720</c:v>
                </c:pt>
                <c:pt idx="15">
                  <c:v>11755</c:v>
                </c:pt>
                <c:pt idx="16">
                  <c:v>11975</c:v>
                </c:pt>
                <c:pt idx="17">
                  <c:v>12280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E1-499D-B7F5-74FF97A3ED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-5617</c:v>
                </c:pt>
                <c:pt idx="1">
                  <c:v>-4359</c:v>
                </c:pt>
                <c:pt idx="2">
                  <c:v>-4352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199</c:v>
                </c:pt>
                <c:pt idx="8">
                  <c:v>229</c:v>
                </c:pt>
                <c:pt idx="9">
                  <c:v>10175</c:v>
                </c:pt>
                <c:pt idx="10">
                  <c:v>10922</c:v>
                </c:pt>
                <c:pt idx="11">
                  <c:v>11022</c:v>
                </c:pt>
                <c:pt idx="12">
                  <c:v>11174</c:v>
                </c:pt>
                <c:pt idx="13">
                  <c:v>11188</c:v>
                </c:pt>
                <c:pt idx="14">
                  <c:v>11720</c:v>
                </c:pt>
                <c:pt idx="15">
                  <c:v>11755</c:v>
                </c:pt>
                <c:pt idx="16">
                  <c:v>11975</c:v>
                </c:pt>
                <c:pt idx="17">
                  <c:v>12280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4.5969309978319108E-3</c:v>
                </c:pt>
                <c:pt idx="1">
                  <c:v>2.9638357078334348E-3</c:v>
                </c:pt>
                <c:pt idx="2">
                  <c:v>2.9547485321339204E-3</c:v>
                </c:pt>
                <c:pt idx="3">
                  <c:v>-2.6948784170499965E-3</c:v>
                </c:pt>
                <c:pt idx="4">
                  <c:v>-2.6948784170499965E-3</c:v>
                </c:pt>
                <c:pt idx="5">
                  <c:v>-2.7013692568353641E-3</c:v>
                </c:pt>
                <c:pt idx="6">
                  <c:v>-2.7039655927495109E-3</c:v>
                </c:pt>
                <c:pt idx="7">
                  <c:v>-2.953213840507625E-3</c:v>
                </c:pt>
                <c:pt idx="8">
                  <c:v>-2.9921588792198302E-3</c:v>
                </c:pt>
                <c:pt idx="9">
                  <c:v>-1.5903737380272964E-2</c:v>
                </c:pt>
                <c:pt idx="10">
                  <c:v>-1.6873468844206874E-2</c:v>
                </c:pt>
                <c:pt idx="11">
                  <c:v>-1.7003285639914226E-2</c:v>
                </c:pt>
                <c:pt idx="12">
                  <c:v>-1.7200607169389398E-2</c:v>
                </c:pt>
                <c:pt idx="13">
                  <c:v>-1.7218781520788429E-2</c:v>
                </c:pt>
                <c:pt idx="14">
                  <c:v>-1.7909406873951535E-2</c:v>
                </c:pt>
                <c:pt idx="15">
                  <c:v>-1.7954842752449109E-2</c:v>
                </c:pt>
                <c:pt idx="16">
                  <c:v>-1.8240439703005283E-2</c:v>
                </c:pt>
                <c:pt idx="17">
                  <c:v>-1.8636380929912703E-2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E1-499D-B7F5-74FF97A3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922088"/>
        <c:axId val="1"/>
      </c:scatterChart>
      <c:valAx>
        <c:axId val="624922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92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4411144891216"/>
          <c:y val="0.92000129214617399"/>
          <c:w val="0.746365613829773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238125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2B10E7-499F-517E-23BB-FBE6702B4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konkoly.hu/cgi-bin/IBVS?5603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134</v>
      </c>
    </row>
    <row r="2" spans="1:7" s="22" customFormat="1" ht="12.95" customHeight="1" x14ac:dyDescent="0.2">
      <c r="A2" s="22" t="s">
        <v>24</v>
      </c>
      <c r="B2" s="23" t="s">
        <v>33</v>
      </c>
      <c r="D2" s="24" t="s">
        <v>35</v>
      </c>
    </row>
    <row r="3" spans="1:7" s="22" customFormat="1" ht="12.95" customHeight="1" thickBot="1" x14ac:dyDescent="0.25">
      <c r="D3" s="24" t="s">
        <v>36</v>
      </c>
    </row>
    <row r="4" spans="1:7" s="22" customFormat="1" ht="12.95" customHeight="1" thickTop="1" thickBot="1" x14ac:dyDescent="0.25">
      <c r="A4" s="25" t="s">
        <v>0</v>
      </c>
      <c r="C4" s="26">
        <v>36069.258999999998</v>
      </c>
      <c r="D4" s="27">
        <v>1.4285133000000001</v>
      </c>
    </row>
    <row r="5" spans="1:7" s="22" customFormat="1" ht="12.95" customHeight="1" x14ac:dyDescent="0.2"/>
    <row r="6" spans="1:7" s="22" customFormat="1" ht="12.95" customHeight="1" x14ac:dyDescent="0.2">
      <c r="A6" s="25" t="s">
        <v>1</v>
      </c>
    </row>
    <row r="7" spans="1:7" s="22" customFormat="1" ht="12.95" customHeight="1" x14ac:dyDescent="0.2">
      <c r="A7" s="22" t="s">
        <v>2</v>
      </c>
      <c r="C7" s="22">
        <f>+C4</f>
        <v>36069.258999999998</v>
      </c>
    </row>
    <row r="8" spans="1:7" s="22" customFormat="1" ht="12.95" customHeight="1" x14ac:dyDescent="0.2">
      <c r="A8" s="22" t="s">
        <v>3</v>
      </c>
      <c r="C8" s="22">
        <f>+D4</f>
        <v>1.4285133000000001</v>
      </c>
    </row>
    <row r="9" spans="1:7" s="22" customFormat="1" ht="12.95" customHeight="1" x14ac:dyDescent="0.2">
      <c r="A9" s="28" t="s">
        <v>38</v>
      </c>
      <c r="C9" s="24">
        <v>-9.5</v>
      </c>
      <c r="D9" s="22" t="s">
        <v>39</v>
      </c>
    </row>
    <row r="10" spans="1:7" s="22" customFormat="1" ht="12.95" customHeight="1" thickBot="1" x14ac:dyDescent="0.25">
      <c r="C10" s="29" t="s">
        <v>20</v>
      </c>
      <c r="D10" s="29" t="s">
        <v>21</v>
      </c>
    </row>
    <row r="11" spans="1:7" s="22" customFormat="1" ht="12.95" customHeight="1" x14ac:dyDescent="0.2">
      <c r="A11" s="22" t="s">
        <v>16</v>
      </c>
      <c r="C11" s="30">
        <f ca="1">INTERCEPT(INDIRECT($G$11):G992,INDIRECT($F$11):F992)</f>
        <v>-2.6948784170499965E-3</v>
      </c>
      <c r="D11" s="31"/>
      <c r="F11" s="32" t="str">
        <f>"F"&amp;E19</f>
        <v>F21</v>
      </c>
      <c r="G11" s="30" t="str">
        <f>"G"&amp;E19</f>
        <v>G21</v>
      </c>
    </row>
    <row r="12" spans="1:7" s="22" customFormat="1" ht="12.95" customHeight="1" x14ac:dyDescent="0.2">
      <c r="A12" s="22" t="s">
        <v>17</v>
      </c>
      <c r="C12" s="30">
        <f ca="1">SLOPE(INDIRECT($G$11):G992,INDIRECT($F$11):F992)</f>
        <v>-1.2981679570735102E-6</v>
      </c>
      <c r="D12" s="31"/>
    </row>
    <row r="13" spans="1:7" s="22" customFormat="1" ht="12.95" customHeight="1" x14ac:dyDescent="0.2">
      <c r="A13" s="22" t="s">
        <v>19</v>
      </c>
      <c r="C13" s="31" t="s">
        <v>14</v>
      </c>
      <c r="D13" s="31"/>
    </row>
    <row r="14" spans="1:7" s="22" customFormat="1" ht="12.95" customHeight="1" x14ac:dyDescent="0.2"/>
    <row r="15" spans="1:7" s="22" customFormat="1" ht="12.95" customHeight="1" x14ac:dyDescent="0.2">
      <c r="A15" s="33" t="s">
        <v>18</v>
      </c>
      <c r="C15" s="34">
        <f ca="1">(C7+C11)+(C8+C12)*INT(MAX(F21:F3533))</f>
        <v>53611.383687619076</v>
      </c>
      <c r="D15" s="35" t="s">
        <v>40</v>
      </c>
      <c r="E15" s="36">
        <f ca="1">TODAY()+15018.5-B9/24</f>
        <v>60368.5</v>
      </c>
    </row>
    <row r="16" spans="1:7" s="22" customFormat="1" ht="12.95" customHeight="1" x14ac:dyDescent="0.2">
      <c r="A16" s="25" t="s">
        <v>4</v>
      </c>
      <c r="C16" s="37">
        <f ca="1">+C8+C12</f>
        <v>1.428512001832043</v>
      </c>
      <c r="D16" s="35" t="s">
        <v>41</v>
      </c>
      <c r="E16" s="36">
        <f ca="1">ROUND(2*(E15-C15)/C16,0)/2+1</f>
        <v>4731</v>
      </c>
    </row>
    <row r="17" spans="1:17" s="22" customFormat="1" ht="12.95" customHeight="1" thickBot="1" x14ac:dyDescent="0.25">
      <c r="A17" s="35" t="s">
        <v>37</v>
      </c>
      <c r="C17" s="22">
        <f>COUNT(C21:C2191)</f>
        <v>18</v>
      </c>
      <c r="D17" s="35" t="s">
        <v>42</v>
      </c>
      <c r="E17" s="38">
        <f ca="1">+C15+C16*E16-15018.5-C9/24</f>
        <v>45351.569801619808</v>
      </c>
    </row>
    <row r="18" spans="1:17" s="22" customFormat="1" ht="12.95" customHeight="1" x14ac:dyDescent="0.2">
      <c r="A18" s="25" t="s">
        <v>5</v>
      </c>
      <c r="C18" s="26">
        <f ca="1">+C15</f>
        <v>53611.383687619076</v>
      </c>
      <c r="D18" s="27">
        <f ca="1">+C16</f>
        <v>1.428512001832043</v>
      </c>
      <c r="E18" s="39" t="s">
        <v>43</v>
      </c>
    </row>
    <row r="19" spans="1:17" s="22" customFormat="1" ht="12.95" customHeight="1" thickTop="1" x14ac:dyDescent="0.2">
      <c r="A19" s="40" t="s">
        <v>44</v>
      </c>
      <c r="E19" s="41">
        <v>21</v>
      </c>
    </row>
    <row r="20" spans="1:17" s="22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42" t="s">
        <v>12</v>
      </c>
      <c r="I20" s="42" t="s">
        <v>135</v>
      </c>
      <c r="J20" s="42" t="s">
        <v>47</v>
      </c>
      <c r="K20" s="42" t="s">
        <v>57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29" t="s">
        <v>15</v>
      </c>
    </row>
    <row r="21" spans="1:17" s="22" customFormat="1" ht="12.95" customHeight="1" x14ac:dyDescent="0.2">
      <c r="A21" s="44" t="s">
        <v>63</v>
      </c>
      <c r="B21" s="45" t="s">
        <v>30</v>
      </c>
      <c r="C21" s="46">
        <v>28045.288</v>
      </c>
      <c r="D21" s="47"/>
      <c r="E21" s="22">
        <f t="shared" ref="E21:E38" si="0">+(C21-C$7)/C$8</f>
        <v>-5617.0082560659375</v>
      </c>
      <c r="F21" s="22">
        <f t="shared" ref="F21:F38" si="1">ROUND(2*E21,0)/2</f>
        <v>-5617</v>
      </c>
      <c r="G21" s="22">
        <f t="shared" ref="G21:G38" si="2">+C21-(C$7+F21*C$8)</f>
        <v>-1.1793899997428525E-2</v>
      </c>
      <c r="K21" s="22">
        <f>+G21</f>
        <v>-1.1793899997428525E-2</v>
      </c>
      <c r="O21" s="22">
        <f t="shared" ref="O21:O38" ca="1" si="3">+C$11+C$12*$F21</f>
        <v>4.5969309978319108E-3</v>
      </c>
      <c r="Q21" s="48">
        <f t="shared" ref="Q21:Q38" si="4">+C21-15018.5</f>
        <v>13026.788</v>
      </c>
    </row>
    <row r="22" spans="1:17" s="22" customFormat="1" ht="12.95" customHeight="1" x14ac:dyDescent="0.2">
      <c r="A22" s="44" t="s">
        <v>63</v>
      </c>
      <c r="B22" s="45" t="s">
        <v>30</v>
      </c>
      <c r="C22" s="46">
        <v>29842.379000000001</v>
      </c>
      <c r="D22" s="47"/>
      <c r="E22" s="22">
        <f t="shared" si="0"/>
        <v>-4358.9933674401191</v>
      </c>
      <c r="F22" s="22">
        <f t="shared" si="1"/>
        <v>-4359</v>
      </c>
      <c r="G22" s="22">
        <f t="shared" si="2"/>
        <v>9.4747000039205886E-3</v>
      </c>
      <c r="K22" s="22">
        <f>+G22</f>
        <v>9.4747000039205886E-3</v>
      </c>
      <c r="O22" s="22">
        <f t="shared" ca="1" si="3"/>
        <v>2.9638357078334348E-3</v>
      </c>
      <c r="Q22" s="48">
        <f t="shared" si="4"/>
        <v>14823.879000000001</v>
      </c>
    </row>
    <row r="23" spans="1:17" s="22" customFormat="1" ht="12.95" customHeight="1" x14ac:dyDescent="0.2">
      <c r="A23" s="44" t="s">
        <v>63</v>
      </c>
      <c r="B23" s="45" t="s">
        <v>30</v>
      </c>
      <c r="C23" s="46">
        <v>29852.374</v>
      </c>
      <c r="D23" s="47"/>
      <c r="E23" s="22">
        <f t="shared" si="0"/>
        <v>-4351.9965827409505</v>
      </c>
      <c r="F23" s="22">
        <f t="shared" si="1"/>
        <v>-4352</v>
      </c>
      <c r="G23" s="22">
        <f t="shared" si="2"/>
        <v>4.8816000016813632E-3</v>
      </c>
      <c r="K23" s="22">
        <f>+G23</f>
        <v>4.8816000016813632E-3</v>
      </c>
      <c r="O23" s="22">
        <f t="shared" ca="1" si="3"/>
        <v>2.9547485321339204E-3</v>
      </c>
      <c r="Q23" s="48">
        <f t="shared" si="4"/>
        <v>14833.874</v>
      </c>
    </row>
    <row r="24" spans="1:17" s="22" customFormat="1" ht="12.95" customHeight="1" x14ac:dyDescent="0.2">
      <c r="A24" s="22" t="s">
        <v>12</v>
      </c>
      <c r="C24" s="47">
        <f>+C7</f>
        <v>36069.258999999998</v>
      </c>
      <c r="D24" s="47" t="s">
        <v>14</v>
      </c>
      <c r="E24" s="22">
        <f t="shared" si="0"/>
        <v>0</v>
      </c>
      <c r="F24" s="22">
        <f t="shared" si="1"/>
        <v>0</v>
      </c>
      <c r="G24" s="22">
        <f t="shared" si="2"/>
        <v>0</v>
      </c>
      <c r="H24" s="22">
        <f>G24</f>
        <v>0</v>
      </c>
      <c r="O24" s="22">
        <f t="shared" ca="1" si="3"/>
        <v>-2.6948784170499965E-3</v>
      </c>
      <c r="Q24" s="48">
        <f t="shared" si="4"/>
        <v>21050.758999999998</v>
      </c>
    </row>
    <row r="25" spans="1:17" s="22" customFormat="1" ht="12.95" customHeight="1" x14ac:dyDescent="0.2">
      <c r="A25" s="44" t="s">
        <v>63</v>
      </c>
      <c r="B25" s="45" t="s">
        <v>30</v>
      </c>
      <c r="C25" s="46">
        <v>36069.321000000004</v>
      </c>
      <c r="D25" s="47"/>
      <c r="E25" s="22">
        <f t="shared" si="0"/>
        <v>4.3401766021607988E-2</v>
      </c>
      <c r="F25" s="22">
        <f t="shared" si="1"/>
        <v>0</v>
      </c>
      <c r="G25" s="22">
        <f t="shared" si="2"/>
        <v>6.2000000005355105E-2</v>
      </c>
      <c r="K25" s="22">
        <f>+G25</f>
        <v>6.2000000005355105E-2</v>
      </c>
      <c r="O25" s="22">
        <f t="shared" ca="1" si="3"/>
        <v>-2.6948784170499965E-3</v>
      </c>
      <c r="Q25" s="48">
        <f t="shared" si="4"/>
        <v>21050.821000000004</v>
      </c>
    </row>
    <row r="26" spans="1:17" s="22" customFormat="1" ht="12.95" customHeight="1" x14ac:dyDescent="0.2">
      <c r="A26" s="44" t="s">
        <v>63</v>
      </c>
      <c r="B26" s="45" t="s">
        <v>30</v>
      </c>
      <c r="C26" s="46">
        <v>36076.305999999997</v>
      </c>
      <c r="D26" s="47"/>
      <c r="E26" s="22">
        <f t="shared" si="0"/>
        <v>4.9331007278676795</v>
      </c>
      <c r="F26" s="22">
        <f t="shared" si="1"/>
        <v>5</v>
      </c>
      <c r="G26" s="22">
        <f t="shared" si="2"/>
        <v>-9.5566500000131782E-2</v>
      </c>
      <c r="K26" s="22">
        <f>+G26</f>
        <v>-9.5566500000131782E-2</v>
      </c>
      <c r="O26" s="22">
        <f t="shared" ca="1" si="3"/>
        <v>-2.7013692568353641E-3</v>
      </c>
      <c r="Q26" s="48">
        <f t="shared" si="4"/>
        <v>21057.805999999997</v>
      </c>
    </row>
    <row r="27" spans="1:17" s="22" customFormat="1" ht="12.95" customHeight="1" x14ac:dyDescent="0.2">
      <c r="A27" s="44" t="s">
        <v>63</v>
      </c>
      <c r="B27" s="45" t="s">
        <v>30</v>
      </c>
      <c r="C27" s="46">
        <v>36079.29</v>
      </c>
      <c r="D27" s="47"/>
      <c r="E27" s="22">
        <f t="shared" si="0"/>
        <v>7.0219857246010076</v>
      </c>
      <c r="F27" s="22">
        <f t="shared" si="1"/>
        <v>7</v>
      </c>
      <c r="G27" s="22">
        <f t="shared" si="2"/>
        <v>3.1406900001456961E-2</v>
      </c>
      <c r="K27" s="22">
        <f>+G27</f>
        <v>3.1406900001456961E-2</v>
      </c>
      <c r="O27" s="22">
        <f t="shared" ca="1" si="3"/>
        <v>-2.7039655927495109E-3</v>
      </c>
      <c r="Q27" s="48">
        <f t="shared" si="4"/>
        <v>21060.79</v>
      </c>
    </row>
    <row r="28" spans="1:17" s="22" customFormat="1" ht="12.95" customHeight="1" x14ac:dyDescent="0.2">
      <c r="A28" s="44" t="s">
        <v>63</v>
      </c>
      <c r="B28" s="45" t="s">
        <v>30</v>
      </c>
      <c r="C28" s="46">
        <v>36353.519999999997</v>
      </c>
      <c r="D28" s="47"/>
      <c r="E28" s="22">
        <f t="shared" si="0"/>
        <v>198.9907969355263</v>
      </c>
      <c r="F28" s="22">
        <f t="shared" si="1"/>
        <v>199</v>
      </c>
      <c r="G28" s="22">
        <f t="shared" si="2"/>
        <v>-1.3146700002835132E-2</v>
      </c>
      <c r="K28" s="22">
        <f>+G28</f>
        <v>-1.3146700002835132E-2</v>
      </c>
      <c r="O28" s="22">
        <f t="shared" ca="1" si="3"/>
        <v>-2.953213840507625E-3</v>
      </c>
      <c r="Q28" s="48">
        <f t="shared" si="4"/>
        <v>21335.019999999997</v>
      </c>
    </row>
    <row r="29" spans="1:17" s="22" customFormat="1" ht="12.95" customHeight="1" x14ac:dyDescent="0.2">
      <c r="A29" s="44" t="s">
        <v>63</v>
      </c>
      <c r="B29" s="45" t="s">
        <v>30</v>
      </c>
      <c r="C29" s="46">
        <v>36396.400000000001</v>
      </c>
      <c r="D29" s="47"/>
      <c r="E29" s="22">
        <f t="shared" si="0"/>
        <v>229.00801833626838</v>
      </c>
      <c r="F29" s="22">
        <f t="shared" si="1"/>
        <v>229</v>
      </c>
      <c r="G29" s="22">
        <f t="shared" si="2"/>
        <v>1.1454300001787487E-2</v>
      </c>
      <c r="K29" s="22">
        <f>+G29</f>
        <v>1.1454300001787487E-2</v>
      </c>
      <c r="O29" s="22">
        <f t="shared" ca="1" si="3"/>
        <v>-2.9921588792198302E-3</v>
      </c>
      <c r="Q29" s="48">
        <f t="shared" si="4"/>
        <v>21377.9</v>
      </c>
    </row>
    <row r="30" spans="1:17" s="22" customFormat="1" ht="12.95" customHeight="1" x14ac:dyDescent="0.2">
      <c r="A30" s="22" t="s">
        <v>34</v>
      </c>
      <c r="C30" s="47">
        <v>50604.373399999997</v>
      </c>
      <c r="D30" s="47">
        <v>1.4E-3</v>
      </c>
      <c r="E30" s="22">
        <f t="shared" si="0"/>
        <v>10174.994100509948</v>
      </c>
      <c r="F30" s="22">
        <f t="shared" si="1"/>
        <v>10175</v>
      </c>
      <c r="G30" s="22">
        <f t="shared" si="2"/>
        <v>-8.4275000044726767E-3</v>
      </c>
      <c r="I30" s="22">
        <f>+G30</f>
        <v>-8.4275000044726767E-3</v>
      </c>
      <c r="O30" s="22">
        <f t="shared" ca="1" si="3"/>
        <v>-1.5903737380272964E-2</v>
      </c>
      <c r="Q30" s="48">
        <f t="shared" si="4"/>
        <v>35585.873399999997</v>
      </c>
    </row>
    <row r="31" spans="1:17" s="22" customFormat="1" ht="12.95" customHeight="1" x14ac:dyDescent="0.2">
      <c r="A31" s="2" t="s">
        <v>28</v>
      </c>
      <c r="B31" s="3"/>
      <c r="C31" s="49">
        <v>51671.461499999998</v>
      </c>
      <c r="D31" s="49">
        <v>5.0000000000000001E-4</v>
      </c>
      <c r="E31" s="22">
        <f t="shared" si="0"/>
        <v>10921.986165617078</v>
      </c>
      <c r="F31" s="22">
        <f t="shared" si="1"/>
        <v>10922</v>
      </c>
      <c r="G31" s="22">
        <f t="shared" si="2"/>
        <v>-1.9762600000831299E-2</v>
      </c>
      <c r="I31" s="22">
        <f>+G31</f>
        <v>-1.9762600000831299E-2</v>
      </c>
      <c r="O31" s="22">
        <f t="shared" ca="1" si="3"/>
        <v>-1.6873468844206874E-2</v>
      </c>
      <c r="Q31" s="48">
        <f t="shared" si="4"/>
        <v>36652.961499999998</v>
      </c>
    </row>
    <row r="32" spans="1:17" s="22" customFormat="1" ht="12.95" customHeight="1" x14ac:dyDescent="0.2">
      <c r="A32" s="2" t="s">
        <v>29</v>
      </c>
      <c r="B32" s="3" t="s">
        <v>30</v>
      </c>
      <c r="C32" s="5">
        <v>51814.3105</v>
      </c>
      <c r="D32" s="5">
        <v>1.5E-3</v>
      </c>
      <c r="E32" s="22">
        <f t="shared" si="0"/>
        <v>11021.984534550711</v>
      </c>
      <c r="F32" s="22">
        <f t="shared" si="1"/>
        <v>11022</v>
      </c>
      <c r="G32" s="22">
        <f t="shared" si="2"/>
        <v>-2.209259999654023E-2</v>
      </c>
      <c r="I32" s="22">
        <f>+G32</f>
        <v>-2.209259999654023E-2</v>
      </c>
      <c r="O32" s="22">
        <f t="shared" ca="1" si="3"/>
        <v>-1.7003285639914226E-2</v>
      </c>
      <c r="Q32" s="48">
        <f t="shared" si="4"/>
        <v>36795.8105</v>
      </c>
    </row>
    <row r="33" spans="1:17" s="22" customFormat="1" ht="12.95" customHeight="1" x14ac:dyDescent="0.2">
      <c r="A33" s="4" t="s">
        <v>31</v>
      </c>
      <c r="B33" s="3" t="s">
        <v>30</v>
      </c>
      <c r="C33" s="5">
        <v>52031.4447</v>
      </c>
      <c r="D33" s="49">
        <v>6.1000000000000004E-3</v>
      </c>
      <c r="E33" s="22">
        <f t="shared" si="0"/>
        <v>11173.984659435793</v>
      </c>
      <c r="F33" s="22">
        <f t="shared" si="1"/>
        <v>11174</v>
      </c>
      <c r="G33" s="22">
        <f t="shared" si="2"/>
        <v>-2.1914199998718686E-2</v>
      </c>
      <c r="I33" s="22">
        <f>+G33</f>
        <v>-2.1914199998718686E-2</v>
      </c>
      <c r="O33" s="22">
        <f t="shared" ca="1" si="3"/>
        <v>-1.7200607169389398E-2</v>
      </c>
      <c r="Q33" s="48">
        <f t="shared" si="4"/>
        <v>37012.9447</v>
      </c>
    </row>
    <row r="34" spans="1:17" s="22" customFormat="1" ht="12.95" customHeight="1" x14ac:dyDescent="0.2">
      <c r="A34" s="44" t="s">
        <v>112</v>
      </c>
      <c r="B34" s="45" t="s">
        <v>133</v>
      </c>
      <c r="C34" s="46">
        <v>52051.443299999999</v>
      </c>
      <c r="D34" s="47"/>
      <c r="E34" s="22">
        <f t="shared" si="0"/>
        <v>11187.984249079094</v>
      </c>
      <c r="F34" s="22">
        <f t="shared" si="1"/>
        <v>11188</v>
      </c>
      <c r="G34" s="22">
        <f t="shared" si="2"/>
        <v>-2.2500400002172682E-2</v>
      </c>
      <c r="K34" s="22">
        <f>+G34</f>
        <v>-2.2500400002172682E-2</v>
      </c>
      <c r="O34" s="22">
        <f t="shared" ca="1" si="3"/>
        <v>-1.7218781520788429E-2</v>
      </c>
      <c r="Q34" s="48">
        <f t="shared" si="4"/>
        <v>37032.943299999999</v>
      </c>
    </row>
    <row r="35" spans="1:17" s="22" customFormat="1" ht="12.95" customHeight="1" x14ac:dyDescent="0.2">
      <c r="A35" s="50" t="s">
        <v>45</v>
      </c>
      <c r="B35" s="51" t="s">
        <v>30</v>
      </c>
      <c r="C35" s="50">
        <v>52811.415849999998</v>
      </c>
      <c r="D35" s="50" t="s">
        <v>46</v>
      </c>
      <c r="E35" s="22">
        <f t="shared" si="0"/>
        <v>11719.986681258059</v>
      </c>
      <c r="F35" s="22">
        <f t="shared" si="1"/>
        <v>11720</v>
      </c>
      <c r="G35" s="22">
        <f t="shared" si="2"/>
        <v>-1.9026000001758803E-2</v>
      </c>
      <c r="J35" s="22">
        <f>+G35</f>
        <v>-1.9026000001758803E-2</v>
      </c>
      <c r="O35" s="22">
        <f t="shared" ca="1" si="3"/>
        <v>-1.7909406873951535E-2</v>
      </c>
      <c r="Q35" s="48">
        <f t="shared" si="4"/>
        <v>37792.915849999998</v>
      </c>
    </row>
    <row r="36" spans="1:17" s="22" customFormat="1" ht="12.95" customHeight="1" x14ac:dyDescent="0.2">
      <c r="A36" s="50" t="s">
        <v>45</v>
      </c>
      <c r="B36" s="51" t="s">
        <v>30</v>
      </c>
      <c r="C36" s="50">
        <v>52861.416279999998</v>
      </c>
      <c r="D36" s="50" t="s">
        <v>47</v>
      </c>
      <c r="E36" s="22">
        <f t="shared" si="0"/>
        <v>11754.988406478258</v>
      </c>
      <c r="F36" s="22">
        <f t="shared" si="1"/>
        <v>11755</v>
      </c>
      <c r="G36" s="22">
        <f t="shared" si="2"/>
        <v>-1.6561500000534579E-2</v>
      </c>
      <c r="J36" s="22">
        <f>+G36</f>
        <v>-1.6561500000534579E-2</v>
      </c>
      <c r="O36" s="22">
        <f t="shared" ca="1" si="3"/>
        <v>-1.7954842752449109E-2</v>
      </c>
      <c r="Q36" s="48">
        <f t="shared" si="4"/>
        <v>37842.916279999998</v>
      </c>
    </row>
    <row r="37" spans="1:17" s="22" customFormat="1" ht="12.95" customHeight="1" x14ac:dyDescent="0.2">
      <c r="A37" s="5" t="s">
        <v>32</v>
      </c>
      <c r="B37" s="3" t="s">
        <v>30</v>
      </c>
      <c r="C37" s="5">
        <v>53175.691500000001</v>
      </c>
      <c r="D37" s="5">
        <v>5.0000000000000001E-4</v>
      </c>
      <c r="E37" s="22">
        <f t="shared" si="0"/>
        <v>11974.990012343604</v>
      </c>
      <c r="F37" s="22">
        <f t="shared" si="1"/>
        <v>11975</v>
      </c>
      <c r="G37" s="22">
        <f t="shared" si="2"/>
        <v>-1.4267499995185062E-2</v>
      </c>
      <c r="J37" s="22">
        <f>+G37</f>
        <v>-1.4267499995185062E-2</v>
      </c>
      <c r="O37" s="22">
        <f t="shared" ca="1" si="3"/>
        <v>-1.8240439703005283E-2</v>
      </c>
      <c r="Q37" s="48">
        <f t="shared" si="4"/>
        <v>38157.191500000001</v>
      </c>
    </row>
    <row r="38" spans="1:17" s="22" customFormat="1" ht="12.95" customHeight="1" x14ac:dyDescent="0.2">
      <c r="A38" s="44" t="s">
        <v>132</v>
      </c>
      <c r="B38" s="45" t="s">
        <v>133</v>
      </c>
      <c r="C38" s="46">
        <v>53611.385000000002</v>
      </c>
      <c r="D38" s="47"/>
      <c r="E38" s="22">
        <f t="shared" si="0"/>
        <v>12279.987872706542</v>
      </c>
      <c r="F38" s="22">
        <f t="shared" si="1"/>
        <v>12280</v>
      </c>
      <c r="G38" s="22">
        <f t="shared" si="2"/>
        <v>-1.732399999309564E-2</v>
      </c>
      <c r="J38" s="22">
        <f>+G38</f>
        <v>-1.732399999309564E-2</v>
      </c>
      <c r="O38" s="22">
        <f t="shared" ca="1" si="3"/>
        <v>-1.8636380929912703E-2</v>
      </c>
      <c r="Q38" s="48">
        <f t="shared" si="4"/>
        <v>38592.885000000002</v>
      </c>
    </row>
    <row r="39" spans="1:17" s="22" customFormat="1" ht="12.95" customHeight="1" x14ac:dyDescent="0.2">
      <c r="C39" s="47"/>
      <c r="D39" s="47"/>
    </row>
    <row r="40" spans="1:17" s="22" customFormat="1" ht="12.95" customHeight="1" x14ac:dyDescent="0.2">
      <c r="C40" s="47"/>
      <c r="D40" s="47"/>
    </row>
    <row r="41" spans="1:17" s="22" customFormat="1" ht="12.95" customHeight="1" x14ac:dyDescent="0.2">
      <c r="C41" s="47"/>
      <c r="D41" s="47"/>
    </row>
    <row r="42" spans="1:17" s="22" customFormat="1" ht="12.95" customHeight="1" x14ac:dyDescent="0.2">
      <c r="C42" s="47"/>
      <c r="D42" s="47"/>
    </row>
    <row r="43" spans="1:17" s="22" customFormat="1" ht="12.95" customHeight="1" x14ac:dyDescent="0.2">
      <c r="C43" s="47"/>
      <c r="D43" s="47"/>
    </row>
    <row r="44" spans="1:17" s="22" customFormat="1" ht="12.95" customHeight="1" x14ac:dyDescent="0.2">
      <c r="C44" s="47"/>
      <c r="D44" s="47"/>
    </row>
    <row r="45" spans="1:17" s="22" customFormat="1" ht="12.95" customHeight="1" x14ac:dyDescent="0.2">
      <c r="C45" s="47"/>
      <c r="D45" s="47"/>
    </row>
    <row r="46" spans="1:17" s="22" customFormat="1" ht="12.95" customHeight="1" x14ac:dyDescent="0.2">
      <c r="C46" s="47"/>
      <c r="D46" s="47"/>
    </row>
    <row r="47" spans="1:17" s="22" customFormat="1" ht="12.95" customHeight="1" x14ac:dyDescent="0.2">
      <c r="C47" s="47"/>
      <c r="D47" s="47"/>
    </row>
    <row r="48" spans="1:17" s="22" customFormat="1" ht="12.95" customHeight="1" x14ac:dyDescent="0.2">
      <c r="C48" s="47"/>
      <c r="D48" s="47"/>
    </row>
    <row r="49" spans="3:4" s="22" customFormat="1" ht="12.95" customHeight="1" x14ac:dyDescent="0.2">
      <c r="C49" s="47"/>
      <c r="D49" s="47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5" workbookViewId="0">
      <selection activeCell="A18" sqref="A18:C27"/>
    </sheetView>
  </sheetViews>
  <sheetFormatPr defaultRowHeight="12.75" x14ac:dyDescent="0.2"/>
  <cols>
    <col min="1" max="1" width="19.7109375" style="6" customWidth="1"/>
    <col min="2" max="2" width="4.42578125" style="7" customWidth="1"/>
    <col min="3" max="3" width="12.7109375" style="6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9" t="s">
        <v>48</v>
      </c>
      <c r="I1" s="10" t="s">
        <v>49</v>
      </c>
      <c r="J1" s="11" t="s">
        <v>47</v>
      </c>
    </row>
    <row r="2" spans="1:16" x14ac:dyDescent="0.2">
      <c r="I2" s="12" t="s">
        <v>50</v>
      </c>
      <c r="J2" s="13" t="s">
        <v>51</v>
      </c>
    </row>
    <row r="3" spans="1:16" x14ac:dyDescent="0.2">
      <c r="A3" s="14" t="s">
        <v>52</v>
      </c>
      <c r="I3" s="12" t="s">
        <v>53</v>
      </c>
      <c r="J3" s="13" t="s">
        <v>54</v>
      </c>
    </row>
    <row r="4" spans="1:16" x14ac:dyDescent="0.2">
      <c r="I4" s="12" t="s">
        <v>55</v>
      </c>
      <c r="J4" s="13" t="s">
        <v>54</v>
      </c>
    </row>
    <row r="5" spans="1:16" ht="13.5" thickBot="1" x14ac:dyDescent="0.25">
      <c r="I5" s="15" t="s">
        <v>56</v>
      </c>
      <c r="J5" s="16" t="s">
        <v>57</v>
      </c>
    </row>
    <row r="10" spans="1:16" ht="13.5" thickBot="1" x14ac:dyDescent="0.25"/>
    <row r="11" spans="1:16" ht="12.75" customHeight="1" thickBot="1" x14ac:dyDescent="0.25">
      <c r="A11" s="6" t="str">
        <f t="shared" ref="A11:A27" si="0">P11</f>
        <v>IBVS 4887 </v>
      </c>
      <c r="B11" s="8" t="str">
        <f t="shared" ref="B11:B27" si="1">IF(H11=INT(H11),"I","II")</f>
        <v>II</v>
      </c>
      <c r="C11" s="6">
        <f t="shared" ref="C11:C27" si="2">1*G11</f>
        <v>50604.373399999997</v>
      </c>
      <c r="D11" s="7" t="str">
        <f t="shared" ref="D11:D27" si="3">VLOOKUP(F11,I$1:J$5,2,FALSE)</f>
        <v>vis</v>
      </c>
      <c r="E11" s="17">
        <f>VLOOKUP(C11,Active!C$21:E$973,3,FALSE)</f>
        <v>10174.994100509948</v>
      </c>
      <c r="F11" s="8" t="s">
        <v>56</v>
      </c>
      <c r="G11" s="7" t="str">
        <f t="shared" ref="G11:G27" si="4">MID(I11,3,LEN(I11)-3)</f>
        <v>50604.3734</v>
      </c>
      <c r="H11" s="6">
        <f t="shared" ref="H11:H27" si="5">1*K11</f>
        <v>10176.5</v>
      </c>
      <c r="I11" s="18" t="s">
        <v>86</v>
      </c>
      <c r="J11" s="19" t="s">
        <v>87</v>
      </c>
      <c r="K11" s="18">
        <v>10176.5</v>
      </c>
      <c r="L11" s="18" t="s">
        <v>88</v>
      </c>
      <c r="M11" s="19" t="s">
        <v>89</v>
      </c>
      <c r="N11" s="19" t="s">
        <v>90</v>
      </c>
      <c r="O11" s="20" t="s">
        <v>91</v>
      </c>
      <c r="P11" s="21" t="s">
        <v>92</v>
      </c>
    </row>
    <row r="12" spans="1:16" ht="12.75" customHeight="1" thickBot="1" x14ac:dyDescent="0.25">
      <c r="A12" s="6" t="str">
        <f t="shared" si="0"/>
        <v>BAVM 152 </v>
      </c>
      <c r="B12" s="8" t="str">
        <f t="shared" si="1"/>
        <v>II</v>
      </c>
      <c r="C12" s="6">
        <f t="shared" si="2"/>
        <v>51671.461499999998</v>
      </c>
      <c r="D12" s="7" t="str">
        <f t="shared" si="3"/>
        <v>vis</v>
      </c>
      <c r="E12" s="17">
        <f>VLOOKUP(C12,Active!C$21:E$973,3,FALSE)</f>
        <v>10921.986165617078</v>
      </c>
      <c r="F12" s="8" t="s">
        <v>56</v>
      </c>
      <c r="G12" s="7" t="str">
        <f t="shared" si="4"/>
        <v>51671.4615</v>
      </c>
      <c r="H12" s="6">
        <f t="shared" si="5"/>
        <v>10923.5</v>
      </c>
      <c r="I12" s="18" t="s">
        <v>93</v>
      </c>
      <c r="J12" s="19" t="s">
        <v>94</v>
      </c>
      <c r="K12" s="18">
        <v>10923.5</v>
      </c>
      <c r="L12" s="18" t="s">
        <v>95</v>
      </c>
      <c r="M12" s="19" t="s">
        <v>89</v>
      </c>
      <c r="N12" s="19" t="s">
        <v>96</v>
      </c>
      <c r="O12" s="20" t="s">
        <v>97</v>
      </c>
      <c r="P12" s="21" t="s">
        <v>98</v>
      </c>
    </row>
    <row r="13" spans="1:16" ht="12.75" customHeight="1" thickBot="1" x14ac:dyDescent="0.25">
      <c r="A13" s="6" t="str">
        <f t="shared" si="0"/>
        <v>IBVS 5287 </v>
      </c>
      <c r="B13" s="8" t="str">
        <f t="shared" si="1"/>
        <v>II</v>
      </c>
      <c r="C13" s="6">
        <f t="shared" si="2"/>
        <v>51814.3105</v>
      </c>
      <c r="D13" s="7" t="str">
        <f t="shared" si="3"/>
        <v>vis</v>
      </c>
      <c r="E13" s="17">
        <f>VLOOKUP(C13,Active!C$21:E$973,3,FALSE)</f>
        <v>11021.984534550711</v>
      </c>
      <c r="F13" s="8" t="s">
        <v>56</v>
      </c>
      <c r="G13" s="7" t="str">
        <f t="shared" si="4"/>
        <v>51814.3105</v>
      </c>
      <c r="H13" s="6">
        <f t="shared" si="5"/>
        <v>11023.5</v>
      </c>
      <c r="I13" s="18" t="s">
        <v>99</v>
      </c>
      <c r="J13" s="19" t="s">
        <v>100</v>
      </c>
      <c r="K13" s="18">
        <v>11023.5</v>
      </c>
      <c r="L13" s="18" t="s">
        <v>101</v>
      </c>
      <c r="M13" s="19" t="s">
        <v>89</v>
      </c>
      <c r="N13" s="19" t="s">
        <v>90</v>
      </c>
      <c r="O13" s="20" t="s">
        <v>102</v>
      </c>
      <c r="P13" s="21" t="s">
        <v>103</v>
      </c>
    </row>
    <row r="14" spans="1:16" ht="12.75" customHeight="1" thickBot="1" x14ac:dyDescent="0.25">
      <c r="A14" s="6" t="str">
        <f t="shared" si="0"/>
        <v>IBVS 5583 </v>
      </c>
      <c r="B14" s="8" t="str">
        <f t="shared" si="1"/>
        <v>II</v>
      </c>
      <c r="C14" s="6">
        <f t="shared" si="2"/>
        <v>52031.4447</v>
      </c>
      <c r="D14" s="7" t="str">
        <f t="shared" si="3"/>
        <v>vis</v>
      </c>
      <c r="E14" s="17">
        <f>VLOOKUP(C14,Active!C$21:E$973,3,FALSE)</f>
        <v>11173.984659435793</v>
      </c>
      <c r="F14" s="8" t="s">
        <v>56</v>
      </c>
      <c r="G14" s="7" t="str">
        <f t="shared" si="4"/>
        <v>52031.4447</v>
      </c>
      <c r="H14" s="6">
        <f t="shared" si="5"/>
        <v>11175.5</v>
      </c>
      <c r="I14" s="18" t="s">
        <v>104</v>
      </c>
      <c r="J14" s="19" t="s">
        <v>105</v>
      </c>
      <c r="K14" s="18">
        <v>11175.5</v>
      </c>
      <c r="L14" s="18" t="s">
        <v>106</v>
      </c>
      <c r="M14" s="19" t="s">
        <v>89</v>
      </c>
      <c r="N14" s="19" t="s">
        <v>90</v>
      </c>
      <c r="O14" s="20" t="s">
        <v>102</v>
      </c>
      <c r="P14" s="21" t="s">
        <v>107</v>
      </c>
    </row>
    <row r="15" spans="1:16" ht="12.75" customHeight="1" thickBot="1" x14ac:dyDescent="0.25">
      <c r="A15" s="6" t="str">
        <f t="shared" si="0"/>
        <v>OEJV 0074 </v>
      </c>
      <c r="B15" s="8" t="str">
        <f t="shared" si="1"/>
        <v>II</v>
      </c>
      <c r="C15" s="6">
        <f t="shared" si="2"/>
        <v>52811.415849999998</v>
      </c>
      <c r="D15" s="7" t="str">
        <f t="shared" si="3"/>
        <v>vis</v>
      </c>
      <c r="E15" s="17">
        <f>VLOOKUP(C15,Active!C$21:E$973,3,FALSE)</f>
        <v>11719.986681258059</v>
      </c>
      <c r="F15" s="8" t="s">
        <v>56</v>
      </c>
      <c r="G15" s="7" t="str">
        <f t="shared" si="4"/>
        <v>52811.41585</v>
      </c>
      <c r="H15" s="6">
        <f t="shared" si="5"/>
        <v>11721.5</v>
      </c>
      <c r="I15" s="18" t="s">
        <v>113</v>
      </c>
      <c r="J15" s="19" t="s">
        <v>114</v>
      </c>
      <c r="K15" s="18">
        <v>11721.5</v>
      </c>
      <c r="L15" s="18" t="s">
        <v>115</v>
      </c>
      <c r="M15" s="19" t="s">
        <v>116</v>
      </c>
      <c r="N15" s="19" t="s">
        <v>49</v>
      </c>
      <c r="O15" s="20" t="s">
        <v>117</v>
      </c>
      <c r="P15" s="21" t="s">
        <v>118</v>
      </c>
    </row>
    <row r="16" spans="1:16" ht="12.75" customHeight="1" thickBot="1" x14ac:dyDescent="0.25">
      <c r="A16" s="6" t="str">
        <f t="shared" si="0"/>
        <v>OEJV 0074 </v>
      </c>
      <c r="B16" s="8" t="str">
        <f t="shared" si="1"/>
        <v>II</v>
      </c>
      <c r="C16" s="6">
        <f t="shared" si="2"/>
        <v>52861.416279999998</v>
      </c>
      <c r="D16" s="7" t="str">
        <f t="shared" si="3"/>
        <v>vis</v>
      </c>
      <c r="E16" s="17">
        <f>VLOOKUP(C16,Active!C$21:E$973,3,FALSE)</f>
        <v>11754.988406478258</v>
      </c>
      <c r="F16" s="8" t="s">
        <v>56</v>
      </c>
      <c r="G16" s="7" t="str">
        <f t="shared" si="4"/>
        <v>52861.41628</v>
      </c>
      <c r="H16" s="6">
        <f t="shared" si="5"/>
        <v>11756.5</v>
      </c>
      <c r="I16" s="18" t="s">
        <v>119</v>
      </c>
      <c r="J16" s="19" t="s">
        <v>120</v>
      </c>
      <c r="K16" s="18">
        <v>11756.5</v>
      </c>
      <c r="L16" s="18" t="s">
        <v>121</v>
      </c>
      <c r="M16" s="19" t="s">
        <v>116</v>
      </c>
      <c r="N16" s="19" t="s">
        <v>96</v>
      </c>
      <c r="O16" s="20" t="s">
        <v>117</v>
      </c>
      <c r="P16" s="21" t="s">
        <v>118</v>
      </c>
    </row>
    <row r="17" spans="1:16" ht="12.75" customHeight="1" thickBot="1" x14ac:dyDescent="0.25">
      <c r="A17" s="6" t="str">
        <f t="shared" si="0"/>
        <v>IBVS 5603 </v>
      </c>
      <c r="B17" s="8" t="str">
        <f t="shared" si="1"/>
        <v>II</v>
      </c>
      <c r="C17" s="6">
        <f t="shared" si="2"/>
        <v>53175.691500000001</v>
      </c>
      <c r="D17" s="7" t="str">
        <f t="shared" si="3"/>
        <v>vis</v>
      </c>
      <c r="E17" s="17">
        <f>VLOOKUP(C17,Active!C$21:E$973,3,FALSE)</f>
        <v>11974.990012343604</v>
      </c>
      <c r="F17" s="8" t="s">
        <v>56</v>
      </c>
      <c r="G17" s="7" t="str">
        <f t="shared" si="4"/>
        <v>53175.6915</v>
      </c>
      <c r="H17" s="6">
        <f t="shared" si="5"/>
        <v>11976.5</v>
      </c>
      <c r="I17" s="18" t="s">
        <v>122</v>
      </c>
      <c r="J17" s="19" t="s">
        <v>123</v>
      </c>
      <c r="K17" s="18">
        <v>11976.5</v>
      </c>
      <c r="L17" s="18" t="s">
        <v>124</v>
      </c>
      <c r="M17" s="19" t="s">
        <v>89</v>
      </c>
      <c r="N17" s="19" t="s">
        <v>90</v>
      </c>
      <c r="O17" s="20" t="s">
        <v>125</v>
      </c>
      <c r="P17" s="21" t="s">
        <v>126</v>
      </c>
    </row>
    <row r="18" spans="1:16" ht="12.75" customHeight="1" thickBot="1" x14ac:dyDescent="0.25">
      <c r="A18" s="6" t="str">
        <f t="shared" si="0"/>
        <v> AC 195.19 </v>
      </c>
      <c r="B18" s="8" t="str">
        <f t="shared" si="1"/>
        <v>I</v>
      </c>
      <c r="C18" s="6">
        <f t="shared" si="2"/>
        <v>28045.288</v>
      </c>
      <c r="D18" s="7" t="str">
        <f t="shared" si="3"/>
        <v>vis</v>
      </c>
      <c r="E18" s="17">
        <f>VLOOKUP(C18,Active!C$21:E$973,3,FALSE)</f>
        <v>-5617.0082560659375</v>
      </c>
      <c r="F18" s="8" t="s">
        <v>56</v>
      </c>
      <c r="G18" s="7" t="str">
        <f t="shared" si="4"/>
        <v>28045.288</v>
      </c>
      <c r="H18" s="6">
        <f t="shared" si="5"/>
        <v>-5617</v>
      </c>
      <c r="I18" s="18" t="s">
        <v>58</v>
      </c>
      <c r="J18" s="19" t="s">
        <v>59</v>
      </c>
      <c r="K18" s="18">
        <v>-5617</v>
      </c>
      <c r="L18" s="18" t="s">
        <v>60</v>
      </c>
      <c r="M18" s="19" t="s">
        <v>61</v>
      </c>
      <c r="N18" s="19"/>
      <c r="O18" s="20" t="s">
        <v>62</v>
      </c>
      <c r="P18" s="20" t="s">
        <v>63</v>
      </c>
    </row>
    <row r="19" spans="1:16" ht="12.75" customHeight="1" thickBot="1" x14ac:dyDescent="0.25">
      <c r="A19" s="6" t="str">
        <f t="shared" si="0"/>
        <v> AC 195.19 </v>
      </c>
      <c r="B19" s="8" t="str">
        <f t="shared" si="1"/>
        <v>I</v>
      </c>
      <c r="C19" s="6">
        <f t="shared" si="2"/>
        <v>29842.379000000001</v>
      </c>
      <c r="D19" s="7" t="str">
        <f t="shared" si="3"/>
        <v>vis</v>
      </c>
      <c r="E19" s="17">
        <f>VLOOKUP(C19,Active!C$21:E$973,3,FALSE)</f>
        <v>-4358.9933674401191</v>
      </c>
      <c r="F19" s="8" t="s">
        <v>56</v>
      </c>
      <c r="G19" s="7" t="str">
        <f t="shared" si="4"/>
        <v>29842.379</v>
      </c>
      <c r="H19" s="6">
        <f t="shared" si="5"/>
        <v>-4359</v>
      </c>
      <c r="I19" s="18" t="s">
        <v>64</v>
      </c>
      <c r="J19" s="19" t="s">
        <v>65</v>
      </c>
      <c r="K19" s="18">
        <v>-4359</v>
      </c>
      <c r="L19" s="18" t="s">
        <v>66</v>
      </c>
      <c r="M19" s="19" t="s">
        <v>61</v>
      </c>
      <c r="N19" s="19"/>
      <c r="O19" s="20" t="s">
        <v>62</v>
      </c>
      <c r="P19" s="20" t="s">
        <v>63</v>
      </c>
    </row>
    <row r="20" spans="1:16" ht="12.75" customHeight="1" thickBot="1" x14ac:dyDescent="0.25">
      <c r="A20" s="6" t="str">
        <f t="shared" si="0"/>
        <v> AC 195.19 </v>
      </c>
      <c r="B20" s="8" t="str">
        <f t="shared" si="1"/>
        <v>I</v>
      </c>
      <c r="C20" s="6">
        <f t="shared" si="2"/>
        <v>29852.374</v>
      </c>
      <c r="D20" s="7" t="str">
        <f t="shared" si="3"/>
        <v>vis</v>
      </c>
      <c r="E20" s="17">
        <f>VLOOKUP(C20,Active!C$21:E$973,3,FALSE)</f>
        <v>-4351.9965827409505</v>
      </c>
      <c r="F20" s="8" t="s">
        <v>56</v>
      </c>
      <c r="G20" s="7" t="str">
        <f t="shared" si="4"/>
        <v>29852.374</v>
      </c>
      <c r="H20" s="6">
        <f t="shared" si="5"/>
        <v>-4352</v>
      </c>
      <c r="I20" s="18" t="s">
        <v>67</v>
      </c>
      <c r="J20" s="19" t="s">
        <v>68</v>
      </c>
      <c r="K20" s="18">
        <v>-4352</v>
      </c>
      <c r="L20" s="18" t="s">
        <v>69</v>
      </c>
      <c r="M20" s="19" t="s">
        <v>61</v>
      </c>
      <c r="N20" s="19"/>
      <c r="O20" s="20" t="s">
        <v>62</v>
      </c>
      <c r="P20" s="20" t="s">
        <v>63</v>
      </c>
    </row>
    <row r="21" spans="1:16" ht="12.75" customHeight="1" thickBot="1" x14ac:dyDescent="0.25">
      <c r="A21" s="6" t="str">
        <f t="shared" si="0"/>
        <v> AC 195.19 </v>
      </c>
      <c r="B21" s="8" t="str">
        <f t="shared" si="1"/>
        <v>I</v>
      </c>
      <c r="C21" s="6">
        <f t="shared" si="2"/>
        <v>36069.321000000004</v>
      </c>
      <c r="D21" s="7" t="str">
        <f t="shared" si="3"/>
        <v>vis</v>
      </c>
      <c r="E21" s="17">
        <f>VLOOKUP(C21,Active!C$21:E$973,3,FALSE)</f>
        <v>4.3401766021607988E-2</v>
      </c>
      <c r="F21" s="8" t="s">
        <v>56</v>
      </c>
      <c r="G21" s="7" t="str">
        <f t="shared" si="4"/>
        <v>36069.321</v>
      </c>
      <c r="H21" s="6">
        <f t="shared" si="5"/>
        <v>0</v>
      </c>
      <c r="I21" s="18" t="s">
        <v>70</v>
      </c>
      <c r="J21" s="19" t="s">
        <v>71</v>
      </c>
      <c r="K21" s="18">
        <v>0</v>
      </c>
      <c r="L21" s="18" t="s">
        <v>72</v>
      </c>
      <c r="M21" s="19" t="s">
        <v>61</v>
      </c>
      <c r="N21" s="19"/>
      <c r="O21" s="20" t="s">
        <v>62</v>
      </c>
      <c r="P21" s="20" t="s">
        <v>63</v>
      </c>
    </row>
    <row r="22" spans="1:16" ht="12.75" customHeight="1" thickBot="1" x14ac:dyDescent="0.25">
      <c r="A22" s="6" t="str">
        <f t="shared" si="0"/>
        <v> AC 195.19 </v>
      </c>
      <c r="B22" s="8" t="str">
        <f t="shared" si="1"/>
        <v>I</v>
      </c>
      <c r="C22" s="6">
        <f t="shared" si="2"/>
        <v>36076.305999999997</v>
      </c>
      <c r="D22" s="7" t="str">
        <f t="shared" si="3"/>
        <v>vis</v>
      </c>
      <c r="E22" s="17">
        <f>VLOOKUP(C22,Active!C$21:E$973,3,FALSE)</f>
        <v>4.9331007278676795</v>
      </c>
      <c r="F22" s="8" t="s">
        <v>56</v>
      </c>
      <c r="G22" s="7" t="str">
        <f t="shared" si="4"/>
        <v>36076.306</v>
      </c>
      <c r="H22" s="6">
        <f t="shared" si="5"/>
        <v>5</v>
      </c>
      <c r="I22" s="18" t="s">
        <v>73</v>
      </c>
      <c r="J22" s="19" t="s">
        <v>74</v>
      </c>
      <c r="K22" s="18">
        <v>5</v>
      </c>
      <c r="L22" s="18" t="s">
        <v>75</v>
      </c>
      <c r="M22" s="19" t="s">
        <v>61</v>
      </c>
      <c r="N22" s="19"/>
      <c r="O22" s="20" t="s">
        <v>62</v>
      </c>
      <c r="P22" s="20" t="s">
        <v>63</v>
      </c>
    </row>
    <row r="23" spans="1:16" ht="12.75" customHeight="1" thickBot="1" x14ac:dyDescent="0.25">
      <c r="A23" s="6" t="str">
        <f t="shared" si="0"/>
        <v> AC 195.19 </v>
      </c>
      <c r="B23" s="8" t="str">
        <f t="shared" si="1"/>
        <v>I</v>
      </c>
      <c r="C23" s="6">
        <f t="shared" si="2"/>
        <v>36079.29</v>
      </c>
      <c r="D23" s="7" t="str">
        <f t="shared" si="3"/>
        <v>vis</v>
      </c>
      <c r="E23" s="17">
        <f>VLOOKUP(C23,Active!C$21:E$973,3,FALSE)</f>
        <v>7.0219857246010076</v>
      </c>
      <c r="F23" s="8" t="s">
        <v>56</v>
      </c>
      <c r="G23" s="7" t="str">
        <f t="shared" si="4"/>
        <v>36079.290</v>
      </c>
      <c r="H23" s="6">
        <f t="shared" si="5"/>
        <v>7</v>
      </c>
      <c r="I23" s="18" t="s">
        <v>76</v>
      </c>
      <c r="J23" s="19" t="s">
        <v>77</v>
      </c>
      <c r="K23" s="18">
        <v>7</v>
      </c>
      <c r="L23" s="18" t="s">
        <v>78</v>
      </c>
      <c r="M23" s="19" t="s">
        <v>61</v>
      </c>
      <c r="N23" s="19"/>
      <c r="O23" s="20" t="s">
        <v>62</v>
      </c>
      <c r="P23" s="20" t="s">
        <v>63</v>
      </c>
    </row>
    <row r="24" spans="1:16" ht="12.75" customHeight="1" thickBot="1" x14ac:dyDescent="0.25">
      <c r="A24" s="6" t="str">
        <f t="shared" si="0"/>
        <v> AC 195.19 </v>
      </c>
      <c r="B24" s="8" t="str">
        <f t="shared" si="1"/>
        <v>I</v>
      </c>
      <c r="C24" s="6">
        <f t="shared" si="2"/>
        <v>36353.519999999997</v>
      </c>
      <c r="D24" s="7" t="str">
        <f t="shared" si="3"/>
        <v>vis</v>
      </c>
      <c r="E24" s="17">
        <f>VLOOKUP(C24,Active!C$21:E$973,3,FALSE)</f>
        <v>198.9907969355263</v>
      </c>
      <c r="F24" s="8" t="s">
        <v>56</v>
      </c>
      <c r="G24" s="7" t="str">
        <f t="shared" si="4"/>
        <v>36353.520</v>
      </c>
      <c r="H24" s="6">
        <f t="shared" si="5"/>
        <v>199</v>
      </c>
      <c r="I24" s="18" t="s">
        <v>79</v>
      </c>
      <c r="J24" s="19" t="s">
        <v>80</v>
      </c>
      <c r="K24" s="18">
        <v>199</v>
      </c>
      <c r="L24" s="18" t="s">
        <v>81</v>
      </c>
      <c r="M24" s="19" t="s">
        <v>82</v>
      </c>
      <c r="N24" s="19"/>
      <c r="O24" s="20" t="s">
        <v>62</v>
      </c>
      <c r="P24" s="20" t="s">
        <v>63</v>
      </c>
    </row>
    <row r="25" spans="1:16" ht="12.75" customHeight="1" thickBot="1" x14ac:dyDescent="0.25">
      <c r="A25" s="6" t="str">
        <f t="shared" si="0"/>
        <v> AC 195.19 </v>
      </c>
      <c r="B25" s="8" t="str">
        <f t="shared" si="1"/>
        <v>I</v>
      </c>
      <c r="C25" s="6">
        <f t="shared" si="2"/>
        <v>36396.400000000001</v>
      </c>
      <c r="D25" s="7" t="str">
        <f t="shared" si="3"/>
        <v>vis</v>
      </c>
      <c r="E25" s="17">
        <f>VLOOKUP(C25,Active!C$21:E$973,3,FALSE)</f>
        <v>229.00801833626838</v>
      </c>
      <c r="F25" s="8" t="s">
        <v>56</v>
      </c>
      <c r="G25" s="7" t="str">
        <f t="shared" si="4"/>
        <v>36396.400</v>
      </c>
      <c r="H25" s="6">
        <f t="shared" si="5"/>
        <v>229</v>
      </c>
      <c r="I25" s="18" t="s">
        <v>83</v>
      </c>
      <c r="J25" s="19" t="s">
        <v>84</v>
      </c>
      <c r="K25" s="18">
        <v>229</v>
      </c>
      <c r="L25" s="18" t="s">
        <v>85</v>
      </c>
      <c r="M25" s="19" t="s">
        <v>82</v>
      </c>
      <c r="N25" s="19"/>
      <c r="O25" s="20" t="s">
        <v>62</v>
      </c>
      <c r="P25" s="20" t="s">
        <v>63</v>
      </c>
    </row>
    <row r="26" spans="1:16" ht="12.75" customHeight="1" thickBot="1" x14ac:dyDescent="0.25">
      <c r="A26" s="6" t="str">
        <f t="shared" si="0"/>
        <v> BBS 125 </v>
      </c>
      <c r="B26" s="8" t="str">
        <f t="shared" si="1"/>
        <v>II</v>
      </c>
      <c r="C26" s="6">
        <f t="shared" si="2"/>
        <v>52051.443299999999</v>
      </c>
      <c r="D26" s="7" t="str">
        <f t="shared" si="3"/>
        <v>vis</v>
      </c>
      <c r="E26" s="17">
        <f>VLOOKUP(C26,Active!C$21:E$973,3,FALSE)</f>
        <v>11187.984249079094</v>
      </c>
      <c r="F26" s="8" t="s">
        <v>56</v>
      </c>
      <c r="G26" s="7" t="str">
        <f t="shared" si="4"/>
        <v>52051.4433</v>
      </c>
      <c r="H26" s="6">
        <f t="shared" si="5"/>
        <v>11189.5</v>
      </c>
      <c r="I26" s="18" t="s">
        <v>108</v>
      </c>
      <c r="J26" s="19" t="s">
        <v>109</v>
      </c>
      <c r="K26" s="18">
        <v>11189.5</v>
      </c>
      <c r="L26" s="18" t="s">
        <v>110</v>
      </c>
      <c r="M26" s="19" t="s">
        <v>89</v>
      </c>
      <c r="N26" s="19" t="s">
        <v>90</v>
      </c>
      <c r="O26" s="20" t="s">
        <v>111</v>
      </c>
      <c r="P26" s="20" t="s">
        <v>112</v>
      </c>
    </row>
    <row r="27" spans="1:16" ht="12.75" customHeight="1" thickBot="1" x14ac:dyDescent="0.25">
      <c r="A27" s="6" t="str">
        <f t="shared" si="0"/>
        <v>IBVS 5741 </v>
      </c>
      <c r="B27" s="8" t="str">
        <f t="shared" si="1"/>
        <v>II</v>
      </c>
      <c r="C27" s="6">
        <f t="shared" si="2"/>
        <v>53611.385000000002</v>
      </c>
      <c r="D27" s="7" t="str">
        <f t="shared" si="3"/>
        <v>vis</v>
      </c>
      <c r="E27" s="17">
        <f>VLOOKUP(C27,Active!C$21:E$973,3,FALSE)</f>
        <v>12279.987872706542</v>
      </c>
      <c r="F27" s="8" t="s">
        <v>56</v>
      </c>
      <c r="G27" s="7" t="str">
        <f t="shared" si="4"/>
        <v>53611.3850</v>
      </c>
      <c r="H27" s="6">
        <f t="shared" si="5"/>
        <v>12281.5</v>
      </c>
      <c r="I27" s="18" t="s">
        <v>127</v>
      </c>
      <c r="J27" s="19" t="s">
        <v>128</v>
      </c>
      <c r="K27" s="18">
        <v>12281.5</v>
      </c>
      <c r="L27" s="18" t="s">
        <v>129</v>
      </c>
      <c r="M27" s="19" t="s">
        <v>116</v>
      </c>
      <c r="N27" s="19" t="s">
        <v>130</v>
      </c>
      <c r="O27" s="20" t="s">
        <v>131</v>
      </c>
      <c r="P27" s="21" t="s">
        <v>132</v>
      </c>
    </row>
    <row r="28" spans="1:16" x14ac:dyDescent="0.2">
      <c r="B28" s="8"/>
      <c r="E28" s="17"/>
      <c r="F28" s="8"/>
    </row>
    <row r="29" spans="1:16" x14ac:dyDescent="0.2">
      <c r="B29" s="8"/>
      <c r="E29" s="17"/>
      <c r="F29" s="8"/>
    </row>
    <row r="30" spans="1:16" x14ac:dyDescent="0.2">
      <c r="B30" s="8"/>
      <c r="E30" s="17"/>
      <c r="F30" s="8"/>
    </row>
    <row r="31" spans="1:16" x14ac:dyDescent="0.2">
      <c r="B31" s="8"/>
      <c r="E31" s="17"/>
      <c r="F31" s="8"/>
    </row>
    <row r="32" spans="1:16" x14ac:dyDescent="0.2">
      <c r="B32" s="8"/>
      <c r="E32" s="17"/>
      <c r="F32" s="8"/>
    </row>
    <row r="33" spans="2:6" x14ac:dyDescent="0.2">
      <c r="B33" s="8"/>
      <c r="E33" s="17"/>
      <c r="F33" s="8"/>
    </row>
    <row r="34" spans="2:6" x14ac:dyDescent="0.2">
      <c r="B34" s="8"/>
      <c r="E34" s="17"/>
      <c r="F34" s="8"/>
    </row>
    <row r="35" spans="2:6" x14ac:dyDescent="0.2">
      <c r="B35" s="8"/>
      <c r="E35" s="17"/>
      <c r="F35" s="8"/>
    </row>
    <row r="36" spans="2:6" x14ac:dyDescent="0.2">
      <c r="B36" s="8"/>
      <c r="E36" s="17"/>
      <c r="F36" s="8"/>
    </row>
    <row r="37" spans="2:6" x14ac:dyDescent="0.2">
      <c r="B37" s="8"/>
      <c r="E37" s="17"/>
      <c r="F37" s="8"/>
    </row>
    <row r="38" spans="2:6" x14ac:dyDescent="0.2">
      <c r="B38" s="8"/>
      <c r="E38" s="17"/>
      <c r="F38" s="8"/>
    </row>
    <row r="39" spans="2:6" x14ac:dyDescent="0.2">
      <c r="B39" s="8"/>
      <c r="E39" s="17"/>
      <c r="F39" s="8"/>
    </row>
    <row r="40" spans="2:6" x14ac:dyDescent="0.2">
      <c r="B40" s="8"/>
      <c r="E40" s="17"/>
      <c r="F40" s="8"/>
    </row>
    <row r="41" spans="2:6" x14ac:dyDescent="0.2">
      <c r="B41" s="8"/>
      <c r="E41" s="17"/>
      <c r="F41" s="8"/>
    </row>
    <row r="42" spans="2:6" x14ac:dyDescent="0.2">
      <c r="B42" s="8"/>
      <c r="E42" s="17"/>
      <c r="F42" s="8"/>
    </row>
    <row r="43" spans="2:6" x14ac:dyDescent="0.2">
      <c r="B43" s="8"/>
      <c r="E43" s="17"/>
      <c r="F43" s="8"/>
    </row>
    <row r="44" spans="2:6" x14ac:dyDescent="0.2">
      <c r="B44" s="8"/>
      <c r="E44" s="17"/>
      <c r="F44" s="8"/>
    </row>
    <row r="45" spans="2:6" x14ac:dyDescent="0.2">
      <c r="B45" s="8"/>
      <c r="E45" s="17"/>
      <c r="F45" s="8"/>
    </row>
    <row r="46" spans="2:6" x14ac:dyDescent="0.2">
      <c r="B46" s="8"/>
      <c r="E46" s="17"/>
      <c r="F46" s="8"/>
    </row>
    <row r="47" spans="2:6" x14ac:dyDescent="0.2">
      <c r="B47" s="8"/>
      <c r="E47" s="17"/>
      <c r="F47" s="8"/>
    </row>
    <row r="48" spans="2:6" x14ac:dyDescent="0.2">
      <c r="B48" s="8"/>
      <c r="E48" s="17"/>
      <c r="F48" s="8"/>
    </row>
    <row r="49" spans="2:6" x14ac:dyDescent="0.2">
      <c r="B49" s="8"/>
      <c r="E49" s="17"/>
      <c r="F49" s="8"/>
    </row>
    <row r="50" spans="2:6" x14ac:dyDescent="0.2">
      <c r="B50" s="8"/>
      <c r="E50" s="17"/>
      <c r="F50" s="8"/>
    </row>
    <row r="51" spans="2:6" x14ac:dyDescent="0.2">
      <c r="B51" s="8"/>
      <c r="E51" s="17"/>
      <c r="F51" s="8"/>
    </row>
    <row r="52" spans="2:6" x14ac:dyDescent="0.2">
      <c r="B52" s="8"/>
      <c r="E52" s="17"/>
      <c r="F52" s="8"/>
    </row>
    <row r="53" spans="2:6" x14ac:dyDescent="0.2">
      <c r="B53" s="8"/>
      <c r="E53" s="17"/>
      <c r="F53" s="8"/>
    </row>
    <row r="54" spans="2:6" x14ac:dyDescent="0.2">
      <c r="B54" s="8"/>
      <c r="E54" s="17"/>
      <c r="F54" s="8"/>
    </row>
    <row r="55" spans="2:6" x14ac:dyDescent="0.2">
      <c r="B55" s="8"/>
      <c r="E55" s="17"/>
      <c r="F55" s="8"/>
    </row>
    <row r="56" spans="2:6" x14ac:dyDescent="0.2">
      <c r="B56" s="8"/>
      <c r="E56" s="17"/>
      <c r="F56" s="8"/>
    </row>
    <row r="57" spans="2:6" x14ac:dyDescent="0.2">
      <c r="B57" s="8"/>
      <c r="E57" s="17"/>
      <c r="F57" s="8"/>
    </row>
    <row r="58" spans="2:6" x14ac:dyDescent="0.2">
      <c r="B58" s="8"/>
      <c r="E58" s="17"/>
      <c r="F58" s="8"/>
    </row>
    <row r="59" spans="2:6" x14ac:dyDescent="0.2">
      <c r="B59" s="8"/>
      <c r="E59" s="17"/>
      <c r="F59" s="8"/>
    </row>
    <row r="60" spans="2:6" x14ac:dyDescent="0.2">
      <c r="B60" s="8"/>
      <c r="E60" s="17"/>
      <c r="F60" s="8"/>
    </row>
    <row r="61" spans="2:6" x14ac:dyDescent="0.2">
      <c r="B61" s="8"/>
      <c r="E61" s="17"/>
      <c r="F61" s="8"/>
    </row>
    <row r="62" spans="2:6" x14ac:dyDescent="0.2">
      <c r="B62" s="8"/>
      <c r="E62" s="17"/>
      <c r="F62" s="8"/>
    </row>
    <row r="63" spans="2:6" x14ac:dyDescent="0.2">
      <c r="B63" s="8"/>
      <c r="E63" s="17"/>
      <c r="F63" s="8"/>
    </row>
    <row r="64" spans="2:6" x14ac:dyDescent="0.2">
      <c r="B64" s="8"/>
      <c r="E64" s="17"/>
      <c r="F64" s="8"/>
    </row>
    <row r="65" spans="2:6" x14ac:dyDescent="0.2">
      <c r="B65" s="8"/>
      <c r="F65" s="8"/>
    </row>
    <row r="66" spans="2:6" x14ac:dyDescent="0.2">
      <c r="B66" s="8"/>
      <c r="F66" s="8"/>
    </row>
    <row r="67" spans="2:6" x14ac:dyDescent="0.2">
      <c r="B67" s="8"/>
      <c r="F67" s="8"/>
    </row>
    <row r="68" spans="2:6" x14ac:dyDescent="0.2">
      <c r="B68" s="8"/>
      <c r="F68" s="8"/>
    </row>
    <row r="69" spans="2:6" x14ac:dyDescent="0.2">
      <c r="B69" s="8"/>
      <c r="F69" s="8"/>
    </row>
    <row r="70" spans="2:6" x14ac:dyDescent="0.2">
      <c r="B70" s="8"/>
      <c r="F70" s="8"/>
    </row>
    <row r="71" spans="2:6" x14ac:dyDescent="0.2">
      <c r="B71" s="8"/>
      <c r="F71" s="8"/>
    </row>
    <row r="72" spans="2:6" x14ac:dyDescent="0.2">
      <c r="B72" s="8"/>
      <c r="F72" s="8"/>
    </row>
    <row r="73" spans="2:6" x14ac:dyDescent="0.2">
      <c r="B73" s="8"/>
      <c r="F73" s="8"/>
    </row>
    <row r="74" spans="2:6" x14ac:dyDescent="0.2">
      <c r="B74" s="8"/>
      <c r="F74" s="8"/>
    </row>
    <row r="75" spans="2:6" x14ac:dyDescent="0.2">
      <c r="B75" s="8"/>
      <c r="F75" s="8"/>
    </row>
    <row r="76" spans="2:6" x14ac:dyDescent="0.2">
      <c r="B76" s="8"/>
      <c r="F76" s="8"/>
    </row>
    <row r="77" spans="2:6" x14ac:dyDescent="0.2">
      <c r="B77" s="8"/>
      <c r="F77" s="8"/>
    </row>
    <row r="78" spans="2:6" x14ac:dyDescent="0.2">
      <c r="B78" s="8"/>
      <c r="F78" s="8"/>
    </row>
    <row r="79" spans="2:6" x14ac:dyDescent="0.2">
      <c r="B79" s="8"/>
      <c r="F79" s="8"/>
    </row>
    <row r="80" spans="2:6" x14ac:dyDescent="0.2">
      <c r="B80" s="8"/>
      <c r="F80" s="8"/>
    </row>
    <row r="81" spans="2:6" x14ac:dyDescent="0.2">
      <c r="B81" s="8"/>
      <c r="F81" s="8"/>
    </row>
    <row r="82" spans="2:6" x14ac:dyDescent="0.2">
      <c r="B82" s="8"/>
      <c r="F82" s="8"/>
    </row>
    <row r="83" spans="2:6" x14ac:dyDescent="0.2">
      <c r="B83" s="8"/>
      <c r="F83" s="8"/>
    </row>
    <row r="84" spans="2:6" x14ac:dyDescent="0.2">
      <c r="B84" s="8"/>
      <c r="F84" s="8"/>
    </row>
    <row r="85" spans="2:6" x14ac:dyDescent="0.2">
      <c r="B85" s="8"/>
      <c r="F85" s="8"/>
    </row>
    <row r="86" spans="2:6" x14ac:dyDescent="0.2">
      <c r="B86" s="8"/>
      <c r="F86" s="8"/>
    </row>
    <row r="87" spans="2:6" x14ac:dyDescent="0.2">
      <c r="B87" s="8"/>
      <c r="F87" s="8"/>
    </row>
    <row r="88" spans="2:6" x14ac:dyDescent="0.2">
      <c r="B88" s="8"/>
      <c r="F88" s="8"/>
    </row>
    <row r="89" spans="2:6" x14ac:dyDescent="0.2">
      <c r="B89" s="8"/>
      <c r="F89" s="8"/>
    </row>
    <row r="90" spans="2:6" x14ac:dyDescent="0.2">
      <c r="B90" s="8"/>
      <c r="F90" s="8"/>
    </row>
    <row r="91" spans="2:6" x14ac:dyDescent="0.2">
      <c r="B91" s="8"/>
      <c r="F91" s="8"/>
    </row>
    <row r="92" spans="2:6" x14ac:dyDescent="0.2">
      <c r="B92" s="8"/>
      <c r="F92" s="8"/>
    </row>
    <row r="93" spans="2:6" x14ac:dyDescent="0.2">
      <c r="B93" s="8"/>
      <c r="F93" s="8"/>
    </row>
    <row r="94" spans="2:6" x14ac:dyDescent="0.2">
      <c r="B94" s="8"/>
      <c r="F94" s="8"/>
    </row>
    <row r="95" spans="2:6" x14ac:dyDescent="0.2">
      <c r="B95" s="8"/>
      <c r="F95" s="8"/>
    </row>
    <row r="96" spans="2:6" x14ac:dyDescent="0.2">
      <c r="B96" s="8"/>
      <c r="F96" s="8"/>
    </row>
    <row r="97" spans="2:6" x14ac:dyDescent="0.2">
      <c r="B97" s="8"/>
      <c r="F97" s="8"/>
    </row>
    <row r="98" spans="2:6" x14ac:dyDescent="0.2">
      <c r="B98" s="8"/>
      <c r="F98" s="8"/>
    </row>
    <row r="99" spans="2:6" x14ac:dyDescent="0.2">
      <c r="B99" s="8"/>
      <c r="F99" s="8"/>
    </row>
    <row r="100" spans="2:6" x14ac:dyDescent="0.2">
      <c r="B100" s="8"/>
      <c r="F100" s="8"/>
    </row>
    <row r="101" spans="2:6" x14ac:dyDescent="0.2">
      <c r="B101" s="8"/>
      <c r="F101" s="8"/>
    </row>
    <row r="102" spans="2:6" x14ac:dyDescent="0.2">
      <c r="B102" s="8"/>
      <c r="F102" s="8"/>
    </row>
    <row r="103" spans="2:6" x14ac:dyDescent="0.2">
      <c r="B103" s="8"/>
      <c r="F103" s="8"/>
    </row>
    <row r="104" spans="2:6" x14ac:dyDescent="0.2">
      <c r="B104" s="8"/>
      <c r="F104" s="8"/>
    </row>
    <row r="105" spans="2:6" x14ac:dyDescent="0.2">
      <c r="B105" s="8"/>
      <c r="F105" s="8"/>
    </row>
    <row r="106" spans="2:6" x14ac:dyDescent="0.2">
      <c r="B106" s="8"/>
      <c r="F106" s="8"/>
    </row>
    <row r="107" spans="2:6" x14ac:dyDescent="0.2">
      <c r="B107" s="8"/>
      <c r="F107" s="8"/>
    </row>
    <row r="108" spans="2:6" x14ac:dyDescent="0.2">
      <c r="B108" s="8"/>
      <c r="F108" s="8"/>
    </row>
    <row r="109" spans="2:6" x14ac:dyDescent="0.2">
      <c r="B109" s="8"/>
      <c r="F109" s="8"/>
    </row>
    <row r="110" spans="2:6" x14ac:dyDescent="0.2">
      <c r="B110" s="8"/>
      <c r="F110" s="8"/>
    </row>
    <row r="111" spans="2:6" x14ac:dyDescent="0.2">
      <c r="B111" s="8"/>
      <c r="F111" s="8"/>
    </row>
    <row r="112" spans="2:6" x14ac:dyDescent="0.2">
      <c r="B112" s="8"/>
      <c r="F112" s="8"/>
    </row>
    <row r="113" spans="2:6" x14ac:dyDescent="0.2">
      <c r="B113" s="8"/>
      <c r="F113" s="8"/>
    </row>
    <row r="114" spans="2:6" x14ac:dyDescent="0.2">
      <c r="B114" s="8"/>
      <c r="F114" s="8"/>
    </row>
    <row r="115" spans="2:6" x14ac:dyDescent="0.2">
      <c r="B115" s="8"/>
      <c r="F115" s="8"/>
    </row>
    <row r="116" spans="2:6" x14ac:dyDescent="0.2">
      <c r="B116" s="8"/>
      <c r="F116" s="8"/>
    </row>
    <row r="117" spans="2:6" x14ac:dyDescent="0.2">
      <c r="B117" s="8"/>
      <c r="F117" s="8"/>
    </row>
    <row r="118" spans="2:6" x14ac:dyDescent="0.2">
      <c r="B118" s="8"/>
      <c r="F118" s="8"/>
    </row>
    <row r="119" spans="2:6" x14ac:dyDescent="0.2">
      <c r="B119" s="8"/>
      <c r="F119" s="8"/>
    </row>
    <row r="120" spans="2:6" x14ac:dyDescent="0.2">
      <c r="B120" s="8"/>
      <c r="F120" s="8"/>
    </row>
    <row r="121" spans="2:6" x14ac:dyDescent="0.2">
      <c r="B121" s="8"/>
      <c r="F121" s="8"/>
    </row>
    <row r="122" spans="2:6" x14ac:dyDescent="0.2">
      <c r="B122" s="8"/>
      <c r="F122" s="8"/>
    </row>
    <row r="123" spans="2:6" x14ac:dyDescent="0.2">
      <c r="B123" s="8"/>
      <c r="F123" s="8"/>
    </row>
    <row r="124" spans="2:6" x14ac:dyDescent="0.2">
      <c r="B124" s="8"/>
      <c r="F124" s="8"/>
    </row>
    <row r="125" spans="2:6" x14ac:dyDescent="0.2">
      <c r="B125" s="8"/>
      <c r="F125" s="8"/>
    </row>
    <row r="126" spans="2:6" x14ac:dyDescent="0.2">
      <c r="B126" s="8"/>
      <c r="F126" s="8"/>
    </row>
    <row r="127" spans="2:6" x14ac:dyDescent="0.2">
      <c r="B127" s="8"/>
      <c r="F127" s="8"/>
    </row>
    <row r="128" spans="2:6" x14ac:dyDescent="0.2">
      <c r="B128" s="8"/>
      <c r="F128" s="8"/>
    </row>
    <row r="129" spans="2:6" x14ac:dyDescent="0.2">
      <c r="B129" s="8"/>
      <c r="F129" s="8"/>
    </row>
    <row r="130" spans="2:6" x14ac:dyDescent="0.2">
      <c r="B130" s="8"/>
      <c r="F130" s="8"/>
    </row>
    <row r="131" spans="2:6" x14ac:dyDescent="0.2">
      <c r="B131" s="8"/>
      <c r="F131" s="8"/>
    </row>
    <row r="132" spans="2:6" x14ac:dyDescent="0.2">
      <c r="B132" s="8"/>
      <c r="F132" s="8"/>
    </row>
    <row r="133" spans="2:6" x14ac:dyDescent="0.2">
      <c r="B133" s="8"/>
      <c r="F133" s="8"/>
    </row>
    <row r="134" spans="2:6" x14ac:dyDescent="0.2">
      <c r="B134" s="8"/>
      <c r="F134" s="8"/>
    </row>
    <row r="135" spans="2:6" x14ac:dyDescent="0.2">
      <c r="B135" s="8"/>
      <c r="F135" s="8"/>
    </row>
    <row r="136" spans="2:6" x14ac:dyDescent="0.2">
      <c r="B136" s="8"/>
      <c r="F136" s="8"/>
    </row>
    <row r="137" spans="2:6" x14ac:dyDescent="0.2">
      <c r="B137" s="8"/>
      <c r="F137" s="8"/>
    </row>
    <row r="138" spans="2:6" x14ac:dyDescent="0.2">
      <c r="B138" s="8"/>
      <c r="F138" s="8"/>
    </row>
    <row r="139" spans="2:6" x14ac:dyDescent="0.2">
      <c r="B139" s="8"/>
      <c r="F139" s="8"/>
    </row>
    <row r="140" spans="2:6" x14ac:dyDescent="0.2">
      <c r="B140" s="8"/>
      <c r="F140" s="8"/>
    </row>
    <row r="141" spans="2:6" x14ac:dyDescent="0.2">
      <c r="B141" s="8"/>
      <c r="F141" s="8"/>
    </row>
    <row r="142" spans="2:6" x14ac:dyDescent="0.2">
      <c r="B142" s="8"/>
      <c r="F142" s="8"/>
    </row>
    <row r="143" spans="2:6" x14ac:dyDescent="0.2">
      <c r="B143" s="8"/>
      <c r="F143" s="8"/>
    </row>
    <row r="144" spans="2:6" x14ac:dyDescent="0.2">
      <c r="B144" s="8"/>
      <c r="F144" s="8"/>
    </row>
    <row r="145" spans="2:6" x14ac:dyDescent="0.2">
      <c r="B145" s="8"/>
      <c r="F145" s="8"/>
    </row>
    <row r="146" spans="2:6" x14ac:dyDescent="0.2">
      <c r="B146" s="8"/>
      <c r="F146" s="8"/>
    </row>
    <row r="147" spans="2:6" x14ac:dyDescent="0.2">
      <c r="B147" s="8"/>
      <c r="F147" s="8"/>
    </row>
    <row r="148" spans="2:6" x14ac:dyDescent="0.2">
      <c r="B148" s="8"/>
      <c r="F148" s="8"/>
    </row>
    <row r="149" spans="2:6" x14ac:dyDescent="0.2">
      <c r="B149" s="8"/>
      <c r="F149" s="8"/>
    </row>
    <row r="150" spans="2:6" x14ac:dyDescent="0.2">
      <c r="B150" s="8"/>
      <c r="F150" s="8"/>
    </row>
    <row r="151" spans="2:6" x14ac:dyDescent="0.2">
      <c r="B151" s="8"/>
      <c r="F151" s="8"/>
    </row>
    <row r="152" spans="2:6" x14ac:dyDescent="0.2">
      <c r="B152" s="8"/>
      <c r="F152" s="8"/>
    </row>
    <row r="153" spans="2:6" x14ac:dyDescent="0.2">
      <c r="B153" s="8"/>
      <c r="F153" s="8"/>
    </row>
    <row r="154" spans="2:6" x14ac:dyDescent="0.2">
      <c r="B154" s="8"/>
      <c r="F154" s="8"/>
    </row>
    <row r="155" spans="2:6" x14ac:dyDescent="0.2">
      <c r="B155" s="8"/>
      <c r="F155" s="8"/>
    </row>
    <row r="156" spans="2:6" x14ac:dyDescent="0.2">
      <c r="B156" s="8"/>
      <c r="F156" s="8"/>
    </row>
    <row r="157" spans="2:6" x14ac:dyDescent="0.2">
      <c r="B157" s="8"/>
      <c r="F157" s="8"/>
    </row>
    <row r="158" spans="2:6" x14ac:dyDescent="0.2">
      <c r="B158" s="8"/>
      <c r="F158" s="8"/>
    </row>
    <row r="159" spans="2:6" x14ac:dyDescent="0.2">
      <c r="B159" s="8"/>
      <c r="F159" s="8"/>
    </row>
    <row r="160" spans="2:6" x14ac:dyDescent="0.2">
      <c r="B160" s="8"/>
      <c r="F160" s="8"/>
    </row>
    <row r="161" spans="2:6" x14ac:dyDescent="0.2">
      <c r="B161" s="8"/>
      <c r="F161" s="8"/>
    </row>
    <row r="162" spans="2:6" x14ac:dyDescent="0.2">
      <c r="B162" s="8"/>
      <c r="F162" s="8"/>
    </row>
    <row r="163" spans="2:6" x14ac:dyDescent="0.2">
      <c r="B163" s="8"/>
      <c r="F163" s="8"/>
    </row>
    <row r="164" spans="2:6" x14ac:dyDescent="0.2">
      <c r="B164" s="8"/>
      <c r="F164" s="8"/>
    </row>
    <row r="165" spans="2:6" x14ac:dyDescent="0.2">
      <c r="B165" s="8"/>
      <c r="F165" s="8"/>
    </row>
    <row r="166" spans="2:6" x14ac:dyDescent="0.2">
      <c r="B166" s="8"/>
      <c r="F166" s="8"/>
    </row>
    <row r="167" spans="2:6" x14ac:dyDescent="0.2">
      <c r="B167" s="8"/>
      <c r="F167" s="8"/>
    </row>
    <row r="168" spans="2:6" x14ac:dyDescent="0.2">
      <c r="B168" s="8"/>
      <c r="F168" s="8"/>
    </row>
    <row r="169" spans="2:6" x14ac:dyDescent="0.2">
      <c r="B169" s="8"/>
      <c r="F169" s="8"/>
    </row>
    <row r="170" spans="2:6" x14ac:dyDescent="0.2">
      <c r="B170" s="8"/>
      <c r="F170" s="8"/>
    </row>
    <row r="171" spans="2:6" x14ac:dyDescent="0.2">
      <c r="B171" s="8"/>
      <c r="F171" s="8"/>
    </row>
    <row r="172" spans="2:6" x14ac:dyDescent="0.2">
      <c r="B172" s="8"/>
      <c r="F172" s="8"/>
    </row>
    <row r="173" spans="2:6" x14ac:dyDescent="0.2">
      <c r="B173" s="8"/>
      <c r="F173" s="8"/>
    </row>
    <row r="174" spans="2:6" x14ac:dyDescent="0.2">
      <c r="B174" s="8"/>
      <c r="F174" s="8"/>
    </row>
    <row r="175" spans="2:6" x14ac:dyDescent="0.2">
      <c r="B175" s="8"/>
      <c r="F175" s="8"/>
    </row>
    <row r="176" spans="2:6" x14ac:dyDescent="0.2">
      <c r="B176" s="8"/>
      <c r="F176" s="8"/>
    </row>
    <row r="177" spans="2:6" x14ac:dyDescent="0.2">
      <c r="B177" s="8"/>
      <c r="F177" s="8"/>
    </row>
    <row r="178" spans="2:6" x14ac:dyDescent="0.2">
      <c r="B178" s="8"/>
      <c r="F178" s="8"/>
    </row>
    <row r="179" spans="2:6" x14ac:dyDescent="0.2">
      <c r="B179" s="8"/>
      <c r="F179" s="8"/>
    </row>
    <row r="180" spans="2:6" x14ac:dyDescent="0.2">
      <c r="B180" s="8"/>
      <c r="F180" s="8"/>
    </row>
    <row r="181" spans="2:6" x14ac:dyDescent="0.2">
      <c r="B181" s="8"/>
      <c r="F181" s="8"/>
    </row>
    <row r="182" spans="2:6" x14ac:dyDescent="0.2">
      <c r="B182" s="8"/>
      <c r="F182" s="8"/>
    </row>
    <row r="183" spans="2:6" x14ac:dyDescent="0.2">
      <c r="B183" s="8"/>
      <c r="F183" s="8"/>
    </row>
    <row r="184" spans="2:6" x14ac:dyDescent="0.2">
      <c r="B184" s="8"/>
      <c r="F184" s="8"/>
    </row>
    <row r="185" spans="2:6" x14ac:dyDescent="0.2">
      <c r="B185" s="8"/>
      <c r="F185" s="8"/>
    </row>
    <row r="186" spans="2:6" x14ac:dyDescent="0.2">
      <c r="B186" s="8"/>
      <c r="F186" s="8"/>
    </row>
    <row r="187" spans="2:6" x14ac:dyDescent="0.2">
      <c r="B187" s="8"/>
      <c r="F187" s="8"/>
    </row>
    <row r="188" spans="2:6" x14ac:dyDescent="0.2">
      <c r="B188" s="8"/>
      <c r="F188" s="8"/>
    </row>
    <row r="189" spans="2:6" x14ac:dyDescent="0.2">
      <c r="B189" s="8"/>
      <c r="F189" s="8"/>
    </row>
    <row r="190" spans="2:6" x14ac:dyDescent="0.2">
      <c r="B190" s="8"/>
      <c r="F190" s="8"/>
    </row>
    <row r="191" spans="2:6" x14ac:dyDescent="0.2">
      <c r="B191" s="8"/>
      <c r="F191" s="8"/>
    </row>
    <row r="192" spans="2:6" x14ac:dyDescent="0.2">
      <c r="B192" s="8"/>
      <c r="F192" s="8"/>
    </row>
    <row r="193" spans="2:6" x14ac:dyDescent="0.2">
      <c r="B193" s="8"/>
      <c r="F193" s="8"/>
    </row>
    <row r="194" spans="2:6" x14ac:dyDescent="0.2">
      <c r="B194" s="8"/>
      <c r="F194" s="8"/>
    </row>
    <row r="195" spans="2:6" x14ac:dyDescent="0.2">
      <c r="B195" s="8"/>
      <c r="F195" s="8"/>
    </row>
    <row r="196" spans="2:6" x14ac:dyDescent="0.2">
      <c r="B196" s="8"/>
      <c r="F196" s="8"/>
    </row>
    <row r="197" spans="2:6" x14ac:dyDescent="0.2">
      <c r="B197" s="8"/>
      <c r="F197" s="8"/>
    </row>
    <row r="198" spans="2:6" x14ac:dyDescent="0.2">
      <c r="B198" s="8"/>
      <c r="F198" s="8"/>
    </row>
    <row r="199" spans="2:6" x14ac:dyDescent="0.2">
      <c r="B199" s="8"/>
      <c r="F199" s="8"/>
    </row>
    <row r="200" spans="2:6" x14ac:dyDescent="0.2">
      <c r="B200" s="8"/>
      <c r="F200" s="8"/>
    </row>
    <row r="201" spans="2:6" x14ac:dyDescent="0.2">
      <c r="B201" s="8"/>
      <c r="F201" s="8"/>
    </row>
    <row r="202" spans="2:6" x14ac:dyDescent="0.2">
      <c r="B202" s="8"/>
      <c r="F202" s="8"/>
    </row>
    <row r="203" spans="2:6" x14ac:dyDescent="0.2">
      <c r="B203" s="8"/>
      <c r="F203" s="8"/>
    </row>
    <row r="204" spans="2:6" x14ac:dyDescent="0.2">
      <c r="B204" s="8"/>
      <c r="F204" s="8"/>
    </row>
    <row r="205" spans="2:6" x14ac:dyDescent="0.2">
      <c r="B205" s="8"/>
      <c r="F205" s="8"/>
    </row>
    <row r="206" spans="2:6" x14ac:dyDescent="0.2">
      <c r="B206" s="8"/>
      <c r="F206" s="8"/>
    </row>
    <row r="207" spans="2:6" x14ac:dyDescent="0.2">
      <c r="B207" s="8"/>
      <c r="F207" s="8"/>
    </row>
    <row r="208" spans="2:6" x14ac:dyDescent="0.2">
      <c r="B208" s="8"/>
      <c r="F208" s="8"/>
    </row>
    <row r="209" spans="2:6" x14ac:dyDescent="0.2">
      <c r="B209" s="8"/>
      <c r="F209" s="8"/>
    </row>
    <row r="210" spans="2:6" x14ac:dyDescent="0.2">
      <c r="B210" s="8"/>
      <c r="F210" s="8"/>
    </row>
    <row r="211" spans="2:6" x14ac:dyDescent="0.2">
      <c r="B211" s="8"/>
      <c r="F211" s="8"/>
    </row>
    <row r="212" spans="2:6" x14ac:dyDescent="0.2">
      <c r="B212" s="8"/>
      <c r="F212" s="8"/>
    </row>
    <row r="213" spans="2:6" x14ac:dyDescent="0.2">
      <c r="B213" s="8"/>
      <c r="F213" s="8"/>
    </row>
    <row r="214" spans="2:6" x14ac:dyDescent="0.2">
      <c r="B214" s="8"/>
      <c r="F214" s="8"/>
    </row>
    <row r="215" spans="2:6" x14ac:dyDescent="0.2">
      <c r="B215" s="8"/>
      <c r="F215" s="8"/>
    </row>
    <row r="216" spans="2:6" x14ac:dyDescent="0.2">
      <c r="B216" s="8"/>
      <c r="F216" s="8"/>
    </row>
    <row r="217" spans="2:6" x14ac:dyDescent="0.2">
      <c r="B217" s="8"/>
      <c r="F217" s="8"/>
    </row>
    <row r="218" spans="2:6" x14ac:dyDescent="0.2">
      <c r="B218" s="8"/>
      <c r="F218" s="8"/>
    </row>
    <row r="219" spans="2:6" x14ac:dyDescent="0.2">
      <c r="B219" s="8"/>
      <c r="F219" s="8"/>
    </row>
    <row r="220" spans="2:6" x14ac:dyDescent="0.2">
      <c r="B220" s="8"/>
      <c r="F220" s="8"/>
    </row>
    <row r="221" spans="2:6" x14ac:dyDescent="0.2">
      <c r="B221" s="8"/>
      <c r="F221" s="8"/>
    </row>
    <row r="222" spans="2:6" x14ac:dyDescent="0.2">
      <c r="B222" s="8"/>
      <c r="F222" s="8"/>
    </row>
    <row r="223" spans="2:6" x14ac:dyDescent="0.2">
      <c r="B223" s="8"/>
      <c r="F223" s="8"/>
    </row>
    <row r="224" spans="2:6" x14ac:dyDescent="0.2">
      <c r="B224" s="8"/>
      <c r="F224" s="8"/>
    </row>
    <row r="225" spans="2:6" x14ac:dyDescent="0.2">
      <c r="B225" s="8"/>
      <c r="F225" s="8"/>
    </row>
    <row r="226" spans="2:6" x14ac:dyDescent="0.2">
      <c r="B226" s="8"/>
      <c r="F226" s="8"/>
    </row>
    <row r="227" spans="2:6" x14ac:dyDescent="0.2">
      <c r="B227" s="8"/>
      <c r="F227" s="8"/>
    </row>
    <row r="228" spans="2:6" x14ac:dyDescent="0.2">
      <c r="B228" s="8"/>
      <c r="F228" s="8"/>
    </row>
    <row r="229" spans="2:6" x14ac:dyDescent="0.2">
      <c r="B229" s="8"/>
      <c r="F229" s="8"/>
    </row>
    <row r="230" spans="2:6" x14ac:dyDescent="0.2">
      <c r="B230" s="8"/>
      <c r="F230" s="8"/>
    </row>
    <row r="231" spans="2:6" x14ac:dyDescent="0.2">
      <c r="B231" s="8"/>
      <c r="F231" s="8"/>
    </row>
    <row r="232" spans="2:6" x14ac:dyDescent="0.2">
      <c r="B232" s="8"/>
      <c r="F232" s="8"/>
    </row>
    <row r="233" spans="2:6" x14ac:dyDescent="0.2">
      <c r="B233" s="8"/>
      <c r="F233" s="8"/>
    </row>
    <row r="234" spans="2:6" x14ac:dyDescent="0.2">
      <c r="B234" s="8"/>
      <c r="F234" s="8"/>
    </row>
    <row r="235" spans="2:6" x14ac:dyDescent="0.2">
      <c r="B235" s="8"/>
      <c r="F235" s="8"/>
    </row>
    <row r="236" spans="2:6" x14ac:dyDescent="0.2">
      <c r="B236" s="8"/>
      <c r="F236" s="8"/>
    </row>
    <row r="237" spans="2:6" x14ac:dyDescent="0.2">
      <c r="B237" s="8"/>
      <c r="F237" s="8"/>
    </row>
    <row r="238" spans="2:6" x14ac:dyDescent="0.2">
      <c r="B238" s="8"/>
      <c r="F238" s="8"/>
    </row>
    <row r="239" spans="2:6" x14ac:dyDescent="0.2">
      <c r="B239" s="8"/>
      <c r="F239" s="8"/>
    </row>
    <row r="240" spans="2:6" x14ac:dyDescent="0.2">
      <c r="B240" s="8"/>
      <c r="F240" s="8"/>
    </row>
    <row r="241" spans="2:6" x14ac:dyDescent="0.2">
      <c r="B241" s="8"/>
      <c r="F241" s="8"/>
    </row>
    <row r="242" spans="2:6" x14ac:dyDescent="0.2">
      <c r="B242" s="8"/>
      <c r="F242" s="8"/>
    </row>
    <row r="243" spans="2:6" x14ac:dyDescent="0.2">
      <c r="B243" s="8"/>
      <c r="F243" s="8"/>
    </row>
    <row r="244" spans="2:6" x14ac:dyDescent="0.2">
      <c r="B244" s="8"/>
      <c r="F244" s="8"/>
    </row>
    <row r="245" spans="2:6" x14ac:dyDescent="0.2">
      <c r="B245" s="8"/>
      <c r="F245" s="8"/>
    </row>
    <row r="246" spans="2:6" x14ac:dyDescent="0.2">
      <c r="B246" s="8"/>
      <c r="F246" s="8"/>
    </row>
    <row r="247" spans="2:6" x14ac:dyDescent="0.2">
      <c r="B247" s="8"/>
      <c r="F247" s="8"/>
    </row>
    <row r="248" spans="2:6" x14ac:dyDescent="0.2">
      <c r="B248" s="8"/>
      <c r="F248" s="8"/>
    </row>
    <row r="249" spans="2:6" x14ac:dyDescent="0.2">
      <c r="B249" s="8"/>
      <c r="F249" s="8"/>
    </row>
    <row r="250" spans="2:6" x14ac:dyDescent="0.2">
      <c r="B250" s="8"/>
      <c r="F250" s="8"/>
    </row>
    <row r="251" spans="2:6" x14ac:dyDescent="0.2">
      <c r="B251" s="8"/>
      <c r="F251" s="8"/>
    </row>
    <row r="252" spans="2:6" x14ac:dyDescent="0.2">
      <c r="B252" s="8"/>
      <c r="F252" s="8"/>
    </row>
    <row r="253" spans="2:6" x14ac:dyDescent="0.2">
      <c r="B253" s="8"/>
      <c r="F253" s="8"/>
    </row>
    <row r="254" spans="2:6" x14ac:dyDescent="0.2">
      <c r="B254" s="8"/>
      <c r="F254" s="8"/>
    </row>
    <row r="255" spans="2:6" x14ac:dyDescent="0.2">
      <c r="B255" s="8"/>
      <c r="F255" s="8"/>
    </row>
    <row r="256" spans="2:6" x14ac:dyDescent="0.2">
      <c r="B256" s="8"/>
      <c r="F256" s="8"/>
    </row>
    <row r="257" spans="2:6" x14ac:dyDescent="0.2">
      <c r="B257" s="8"/>
      <c r="F257" s="8"/>
    </row>
    <row r="258" spans="2:6" x14ac:dyDescent="0.2">
      <c r="B258" s="8"/>
      <c r="F258" s="8"/>
    </row>
    <row r="259" spans="2:6" x14ac:dyDescent="0.2">
      <c r="B259" s="8"/>
      <c r="F259" s="8"/>
    </row>
    <row r="260" spans="2:6" x14ac:dyDescent="0.2">
      <c r="B260" s="8"/>
      <c r="F260" s="8"/>
    </row>
    <row r="261" spans="2:6" x14ac:dyDescent="0.2">
      <c r="B261" s="8"/>
      <c r="F261" s="8"/>
    </row>
    <row r="262" spans="2:6" x14ac:dyDescent="0.2">
      <c r="B262" s="8"/>
      <c r="F262" s="8"/>
    </row>
    <row r="263" spans="2:6" x14ac:dyDescent="0.2">
      <c r="B263" s="8"/>
      <c r="F263" s="8"/>
    </row>
    <row r="264" spans="2:6" x14ac:dyDescent="0.2">
      <c r="B264" s="8"/>
      <c r="F264" s="8"/>
    </row>
    <row r="265" spans="2:6" x14ac:dyDescent="0.2">
      <c r="B265" s="8"/>
      <c r="F265" s="8"/>
    </row>
    <row r="266" spans="2:6" x14ac:dyDescent="0.2">
      <c r="B266" s="8"/>
      <c r="F266" s="8"/>
    </row>
    <row r="267" spans="2:6" x14ac:dyDescent="0.2">
      <c r="B267" s="8"/>
      <c r="F267" s="8"/>
    </row>
    <row r="268" spans="2:6" x14ac:dyDescent="0.2">
      <c r="B268" s="8"/>
      <c r="F268" s="8"/>
    </row>
    <row r="269" spans="2:6" x14ac:dyDescent="0.2">
      <c r="B269" s="8"/>
      <c r="F269" s="8"/>
    </row>
    <row r="270" spans="2:6" x14ac:dyDescent="0.2">
      <c r="B270" s="8"/>
      <c r="F270" s="8"/>
    </row>
    <row r="271" spans="2:6" x14ac:dyDescent="0.2">
      <c r="B271" s="8"/>
      <c r="F271" s="8"/>
    </row>
    <row r="272" spans="2:6" x14ac:dyDescent="0.2">
      <c r="B272" s="8"/>
      <c r="F272" s="8"/>
    </row>
    <row r="273" spans="2:6" x14ac:dyDescent="0.2">
      <c r="B273" s="8"/>
      <c r="F273" s="8"/>
    </row>
    <row r="274" spans="2:6" x14ac:dyDescent="0.2">
      <c r="B274" s="8"/>
      <c r="F274" s="8"/>
    </row>
    <row r="275" spans="2:6" x14ac:dyDescent="0.2">
      <c r="B275" s="8"/>
      <c r="F275" s="8"/>
    </row>
    <row r="276" spans="2:6" x14ac:dyDescent="0.2">
      <c r="B276" s="8"/>
      <c r="F276" s="8"/>
    </row>
    <row r="277" spans="2:6" x14ac:dyDescent="0.2">
      <c r="B277" s="8"/>
      <c r="F277" s="8"/>
    </row>
    <row r="278" spans="2:6" x14ac:dyDescent="0.2">
      <c r="B278" s="8"/>
      <c r="F278" s="8"/>
    </row>
    <row r="279" spans="2:6" x14ac:dyDescent="0.2">
      <c r="B279" s="8"/>
      <c r="F279" s="8"/>
    </row>
    <row r="280" spans="2:6" x14ac:dyDescent="0.2">
      <c r="B280" s="8"/>
      <c r="F280" s="8"/>
    </row>
    <row r="281" spans="2:6" x14ac:dyDescent="0.2">
      <c r="B281" s="8"/>
      <c r="F281" s="8"/>
    </row>
    <row r="282" spans="2:6" x14ac:dyDescent="0.2">
      <c r="B282" s="8"/>
      <c r="F282" s="8"/>
    </row>
    <row r="283" spans="2:6" x14ac:dyDescent="0.2">
      <c r="B283" s="8"/>
      <c r="F283" s="8"/>
    </row>
    <row r="284" spans="2:6" x14ac:dyDescent="0.2">
      <c r="B284" s="8"/>
      <c r="F284" s="8"/>
    </row>
    <row r="285" spans="2:6" x14ac:dyDescent="0.2">
      <c r="B285" s="8"/>
      <c r="F285" s="8"/>
    </row>
    <row r="286" spans="2:6" x14ac:dyDescent="0.2">
      <c r="B286" s="8"/>
      <c r="F286" s="8"/>
    </row>
    <row r="287" spans="2:6" x14ac:dyDescent="0.2">
      <c r="B287" s="8"/>
      <c r="F287" s="8"/>
    </row>
    <row r="288" spans="2:6" x14ac:dyDescent="0.2">
      <c r="B288" s="8"/>
      <c r="F288" s="8"/>
    </row>
    <row r="289" spans="2:6" x14ac:dyDescent="0.2">
      <c r="B289" s="8"/>
      <c r="F289" s="8"/>
    </row>
    <row r="290" spans="2:6" x14ac:dyDescent="0.2">
      <c r="B290" s="8"/>
      <c r="F290" s="8"/>
    </row>
    <row r="291" spans="2:6" x14ac:dyDescent="0.2">
      <c r="B291" s="8"/>
      <c r="F291" s="8"/>
    </row>
    <row r="292" spans="2:6" x14ac:dyDescent="0.2">
      <c r="B292" s="8"/>
      <c r="F292" s="8"/>
    </row>
    <row r="293" spans="2:6" x14ac:dyDescent="0.2">
      <c r="B293" s="8"/>
      <c r="F293" s="8"/>
    </row>
    <row r="294" spans="2:6" x14ac:dyDescent="0.2">
      <c r="B294" s="8"/>
      <c r="F294" s="8"/>
    </row>
    <row r="295" spans="2:6" x14ac:dyDescent="0.2">
      <c r="B295" s="8"/>
      <c r="F295" s="8"/>
    </row>
    <row r="296" spans="2:6" x14ac:dyDescent="0.2">
      <c r="B296" s="8"/>
      <c r="F296" s="8"/>
    </row>
    <row r="297" spans="2:6" x14ac:dyDescent="0.2">
      <c r="B297" s="8"/>
      <c r="F297" s="8"/>
    </row>
    <row r="298" spans="2:6" x14ac:dyDescent="0.2">
      <c r="B298" s="8"/>
      <c r="F298" s="8"/>
    </row>
    <row r="299" spans="2:6" x14ac:dyDescent="0.2">
      <c r="B299" s="8"/>
      <c r="F299" s="8"/>
    </row>
    <row r="300" spans="2:6" x14ac:dyDescent="0.2">
      <c r="B300" s="8"/>
      <c r="F300" s="8"/>
    </row>
    <row r="301" spans="2:6" x14ac:dyDescent="0.2">
      <c r="B301" s="8"/>
      <c r="F301" s="8"/>
    </row>
    <row r="302" spans="2:6" x14ac:dyDescent="0.2">
      <c r="B302" s="8"/>
      <c r="F302" s="8"/>
    </row>
    <row r="303" spans="2:6" x14ac:dyDescent="0.2">
      <c r="B303" s="8"/>
      <c r="F303" s="8"/>
    </row>
    <row r="304" spans="2:6" x14ac:dyDescent="0.2">
      <c r="B304" s="8"/>
      <c r="F304" s="8"/>
    </row>
    <row r="305" spans="2:6" x14ac:dyDescent="0.2">
      <c r="B305" s="8"/>
      <c r="F305" s="8"/>
    </row>
    <row r="306" spans="2:6" x14ac:dyDescent="0.2">
      <c r="B306" s="8"/>
      <c r="F306" s="8"/>
    </row>
    <row r="307" spans="2:6" x14ac:dyDescent="0.2">
      <c r="B307" s="8"/>
      <c r="F307" s="8"/>
    </row>
    <row r="308" spans="2:6" x14ac:dyDescent="0.2">
      <c r="B308" s="8"/>
      <c r="F308" s="8"/>
    </row>
    <row r="309" spans="2:6" x14ac:dyDescent="0.2">
      <c r="B309" s="8"/>
      <c r="F309" s="8"/>
    </row>
    <row r="310" spans="2:6" x14ac:dyDescent="0.2">
      <c r="B310" s="8"/>
      <c r="F310" s="8"/>
    </row>
    <row r="311" spans="2:6" x14ac:dyDescent="0.2">
      <c r="B311" s="8"/>
      <c r="F311" s="8"/>
    </row>
    <row r="312" spans="2:6" x14ac:dyDescent="0.2">
      <c r="B312" s="8"/>
      <c r="F312" s="8"/>
    </row>
    <row r="313" spans="2:6" x14ac:dyDescent="0.2">
      <c r="B313" s="8"/>
      <c r="F313" s="8"/>
    </row>
    <row r="314" spans="2:6" x14ac:dyDescent="0.2">
      <c r="B314" s="8"/>
      <c r="F314" s="8"/>
    </row>
    <row r="315" spans="2:6" x14ac:dyDescent="0.2">
      <c r="B315" s="8"/>
      <c r="F315" s="8"/>
    </row>
    <row r="316" spans="2:6" x14ac:dyDescent="0.2">
      <c r="B316" s="8"/>
      <c r="F316" s="8"/>
    </row>
    <row r="317" spans="2:6" x14ac:dyDescent="0.2">
      <c r="B317" s="8"/>
      <c r="F317" s="8"/>
    </row>
    <row r="318" spans="2:6" x14ac:dyDescent="0.2">
      <c r="B318" s="8"/>
      <c r="F318" s="8"/>
    </row>
    <row r="319" spans="2:6" x14ac:dyDescent="0.2">
      <c r="B319" s="8"/>
      <c r="F319" s="8"/>
    </row>
    <row r="320" spans="2:6" x14ac:dyDescent="0.2">
      <c r="B320" s="8"/>
      <c r="F320" s="8"/>
    </row>
    <row r="321" spans="2:6" x14ac:dyDescent="0.2">
      <c r="B321" s="8"/>
      <c r="F321" s="8"/>
    </row>
    <row r="322" spans="2:6" x14ac:dyDescent="0.2">
      <c r="B322" s="8"/>
      <c r="F322" s="8"/>
    </row>
    <row r="323" spans="2:6" x14ac:dyDescent="0.2">
      <c r="B323" s="8"/>
      <c r="F323" s="8"/>
    </row>
    <row r="324" spans="2:6" x14ac:dyDescent="0.2">
      <c r="B324" s="8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</sheetData>
  <phoneticPr fontId="7" type="noConversion"/>
  <hyperlinks>
    <hyperlink ref="P11" r:id="rId1" display="http://www.konkoly.hu/cgi-bin/IBVS?4887"/>
    <hyperlink ref="P12" r:id="rId2" display="http://www.bav-astro.de/sfs/BAVM_link.php?BAVMnr=152"/>
    <hyperlink ref="P13" r:id="rId3" display="http://www.konkoly.hu/cgi-bin/IBVS?5287"/>
    <hyperlink ref="P14" r:id="rId4" display="http://www.konkoly.hu/cgi-bin/IBVS?5583"/>
    <hyperlink ref="P15" r:id="rId5" display="http://var.astro.cz/oejv/issues/oejv0074.pdf"/>
    <hyperlink ref="P16" r:id="rId6" display="http://var.astro.cz/oejv/issues/oejv0074.pdf"/>
    <hyperlink ref="P17" r:id="rId7" display="http://www.konkoly.hu/cgi-bin/IBVS?5603"/>
    <hyperlink ref="P27" r:id="rId8" display="http://www.konkoly.hu/cgi-bin/IBVS?57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2024-02-28T04:06:35Z</dcterms:modified>
</cp:coreProperties>
</file>