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60CFBB4-75FE-4CF9-8F4D-8639EA0D64D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3" i="1"/>
  <c r="Q24" i="1"/>
  <c r="Q25" i="1"/>
  <c r="Q26" i="1"/>
  <c r="Q27" i="1"/>
  <c r="E21" i="1"/>
  <c r="F21" i="1"/>
  <c r="G21" i="1"/>
  <c r="I21" i="1"/>
  <c r="E14" i="1"/>
  <c r="C17" i="1"/>
  <c r="Q21" i="1"/>
  <c r="C7" i="1"/>
  <c r="E23" i="1"/>
  <c r="F23" i="1"/>
  <c r="C8" i="1"/>
  <c r="Q22" i="1"/>
  <c r="E25" i="1"/>
  <c r="F25" i="1"/>
  <c r="G25" i="1"/>
  <c r="I25" i="1"/>
  <c r="G24" i="1"/>
  <c r="I24" i="1"/>
  <c r="E27" i="1"/>
  <c r="F27" i="1"/>
  <c r="G27" i="1"/>
  <c r="I27" i="1"/>
  <c r="G26" i="1"/>
  <c r="I26" i="1"/>
  <c r="E24" i="1"/>
  <c r="F24" i="1"/>
  <c r="E22" i="1"/>
  <c r="F22" i="1"/>
  <c r="G22" i="1"/>
  <c r="E26" i="1"/>
  <c r="F26" i="1"/>
  <c r="G23" i="1"/>
  <c r="I23" i="1"/>
  <c r="H22" i="1"/>
  <c r="C12" i="1"/>
  <c r="C16" i="1" l="1"/>
  <c r="D18" i="1" s="1"/>
  <c r="E15" i="1"/>
  <c r="C11" i="1"/>
  <c r="O23" i="1" l="1"/>
  <c r="C15" i="1"/>
  <c r="O26" i="1"/>
  <c r="O24" i="1"/>
  <c r="O21" i="1"/>
  <c r="O27" i="1"/>
  <c r="O22" i="1"/>
  <c r="O25" i="1"/>
  <c r="C18" i="1" l="1"/>
  <c r="E16" i="1"/>
  <c r="E17" i="1" s="1"/>
</calcChain>
</file>

<file path=xl/sharedStrings.xml><?xml version="1.0" encoding="utf-8"?>
<sst xmlns="http://schemas.openxmlformats.org/spreadsheetml/2006/main" count="64" uniqueCount="47">
  <si>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</si>
  <si>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</si>
  <si>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</si>
  <si>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</si>
  <si>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</si>
  <si>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</si>
  <si>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</si>
  <si>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</si>
  <si>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</si>
  <si>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</si>
  <si>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</si>
  <si>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</si>
  <si>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</si>
  <si>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</si>
  <si>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</si>
  <si>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</si>
  <si>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</si>
  <si>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</si>
  <si>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</si>
  <si>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</si>
  <si>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</si>
  <si>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</si>
  <si>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</si>
  <si>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</si>
  <si>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</si>
  <si>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</si>
  <si>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</si>
  <si>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</si>
  <si>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</si>
  <si>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</si>
  <si>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</si>
  <si>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</si>
  <si>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</si>
  <si>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</si>
  <si>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</si>
  <si>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</si>
  <si>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</si>
  <si>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</si>
  <si>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V0987 Oph / na</t>
  </si>
  <si>
    <t>EW/KW</t>
  </si>
  <si>
    <t>Oph_V0987.xls</t>
  </si>
  <si>
    <t>IBVS 5637</t>
  </si>
  <si>
    <t>Add cycle</t>
  </si>
  <si>
    <t>Old Cycle</t>
  </si>
  <si>
    <t>I</t>
  </si>
  <si>
    <t>pg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</si>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</sst>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V0987 Oph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-1959</c:v>
                </c:pt>
                <c:pt idx="1">
                  <c:v>0</c:v>
                </c:pt>
                <c:pt idx="2">
                  <c:v>522</c:v>
                </c:pt>
                <c:pt idx="3">
                  <c:v>1380</c:v>
                </c:pt>
                <c:pt idx="4">
                  <c:v>1671</c:v>
                </c:pt>
                <c:pt idx="5">
                  <c:v>2050</c:v>
                </c:pt>
                <c:pt idx="6">
                  <c:v>2208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A7-467D-B82E-92CDE0C64C8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-1959</c:v>
                </c:pt>
                <c:pt idx="1">
                  <c:v>0</c:v>
                </c:pt>
                <c:pt idx="2">
                  <c:v>522</c:v>
                </c:pt>
                <c:pt idx="3">
                  <c:v>1380</c:v>
                </c:pt>
                <c:pt idx="4">
                  <c:v>1671</c:v>
                </c:pt>
                <c:pt idx="5">
                  <c:v>2050</c:v>
                </c:pt>
                <c:pt idx="6">
                  <c:v>2208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9.8799999977927655E-4</c:v>
                </c:pt>
                <c:pt idx="2">
                  <c:v>5.8896000002278015E-2</c:v>
                </c:pt>
                <c:pt idx="3">
                  <c:v>7.5840000004973263E-2</c:v>
                </c:pt>
                <c:pt idx="4">
                  <c:v>0.17382799999904819</c:v>
                </c:pt>
                <c:pt idx="5">
                  <c:v>0.20740000000660075</c:v>
                </c:pt>
                <c:pt idx="6">
                  <c:v>0.21474400000442984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A7-467D-B82E-92CDE0C64C8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-1959</c:v>
                </c:pt>
                <c:pt idx="1">
                  <c:v>0</c:v>
                </c:pt>
                <c:pt idx="2">
                  <c:v>522</c:v>
                </c:pt>
                <c:pt idx="3">
                  <c:v>1380</c:v>
                </c:pt>
                <c:pt idx="4">
                  <c:v>1671</c:v>
                </c:pt>
                <c:pt idx="5">
                  <c:v>2050</c:v>
                </c:pt>
                <c:pt idx="6">
                  <c:v>2208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A7-467D-B82E-92CDE0C64C8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-1959</c:v>
                </c:pt>
                <c:pt idx="1">
                  <c:v>0</c:v>
                </c:pt>
                <c:pt idx="2">
                  <c:v>522</c:v>
                </c:pt>
                <c:pt idx="3">
                  <c:v>1380</c:v>
                </c:pt>
                <c:pt idx="4">
                  <c:v>1671</c:v>
                </c:pt>
                <c:pt idx="5">
                  <c:v>2050</c:v>
                </c:pt>
                <c:pt idx="6">
                  <c:v>2208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A7-467D-B82E-92CDE0C64C8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-1959</c:v>
                </c:pt>
                <c:pt idx="1">
                  <c:v>0</c:v>
                </c:pt>
                <c:pt idx="2">
                  <c:v>522</c:v>
                </c:pt>
                <c:pt idx="3">
                  <c:v>1380</c:v>
                </c:pt>
                <c:pt idx="4">
                  <c:v>1671</c:v>
                </c:pt>
                <c:pt idx="5">
                  <c:v>2050</c:v>
                </c:pt>
                <c:pt idx="6">
                  <c:v>2208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A7-467D-B82E-92CDE0C64C8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-1959</c:v>
                </c:pt>
                <c:pt idx="1">
                  <c:v>0</c:v>
                </c:pt>
                <c:pt idx="2">
                  <c:v>522</c:v>
                </c:pt>
                <c:pt idx="3">
                  <c:v>1380</c:v>
                </c:pt>
                <c:pt idx="4">
                  <c:v>1671</c:v>
                </c:pt>
                <c:pt idx="5">
                  <c:v>2050</c:v>
                </c:pt>
                <c:pt idx="6">
                  <c:v>2208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A7-467D-B82E-92CDE0C64C8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-1959</c:v>
                </c:pt>
                <c:pt idx="1">
                  <c:v>0</c:v>
                </c:pt>
                <c:pt idx="2">
                  <c:v>522</c:v>
                </c:pt>
                <c:pt idx="3">
                  <c:v>1380</c:v>
                </c:pt>
                <c:pt idx="4">
                  <c:v>1671</c:v>
                </c:pt>
                <c:pt idx="5">
                  <c:v>2050</c:v>
                </c:pt>
                <c:pt idx="6">
                  <c:v>2208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A7-467D-B82E-92CDE0C64C8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-1959</c:v>
                </c:pt>
                <c:pt idx="1">
                  <c:v>0</c:v>
                </c:pt>
                <c:pt idx="2">
                  <c:v>522</c:v>
                </c:pt>
                <c:pt idx="3">
                  <c:v>1380</c:v>
                </c:pt>
                <c:pt idx="4">
                  <c:v>1671</c:v>
                </c:pt>
                <c:pt idx="5">
                  <c:v>2050</c:v>
                </c:pt>
                <c:pt idx="6">
                  <c:v>2208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-0.19515006357164566</c:v>
                </c:pt>
                <c:pt idx="1">
                  <c:v>-4.9406778552773811E-3</c:v>
                </c:pt>
                <c:pt idx="2">
                  <c:v>4.5742986945102523E-2</c:v>
                </c:pt>
                <c:pt idx="3">
                  <c:v>0.12905061989285341</c:v>
                </c:pt>
                <c:pt idx="4">
                  <c:v>0.15730530659191577</c:v>
                </c:pt>
                <c:pt idx="5">
                  <c:v>0.19410436590100386</c:v>
                </c:pt>
                <c:pt idx="6">
                  <c:v>0.20944539854173189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A7-467D-B82E-92CDE0C64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455112"/>
        <c:axId val="1"/>
      </c:scatterChart>
      <c:valAx>
        <c:axId val="852455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24551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759398496240602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9525</xdr:rowOff>
    </xdr:from>
    <xdr:to>
      <xdr:col>16</xdr:col>
      <xdr:colOff>133350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E23DC2C-8712-76EA-2B0C-8E60D6A8D3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9" ht="20.25" x14ac:dyDescent="0.3">
      <c r="A1" s="1" t="s">
        <v>38</v>
      </c>
      <c r="F1">
        <v>42872.6</v>
      </c>
      <c r="G1">
        <v>2.2027320000000001</v>
      </c>
      <c r="H1" t="s">
        <v>39</v>
      </c>
      <c r="I1" t="s">
        <v>40</v>
      </c>
    </row>
    <row r="2" spans="1:9" s="6" customFormat="1" ht="12.95" customHeight="1" x14ac:dyDescent="0.2">
      <c r="A2" s="6" t="s">
        <v>24</v>
      </c>
      <c r="B2" s="6" t="s">
        <v>39</v>
      </c>
      <c r="C2" s="7"/>
      <c r="D2" s="7"/>
      <c r="E2" s="6" t="s">
        <v>40</v>
      </c>
    </row>
    <row r="3" spans="1:9" s="6" customFormat="1" ht="12.95" customHeight="1" thickBot="1" x14ac:dyDescent="0.25"/>
    <row r="4" spans="1:9" s="6" customFormat="1" ht="12.95" customHeight="1" thickTop="1" thickBot="1" x14ac:dyDescent="0.25">
      <c r="A4" s="8" t="s">
        <v>0</v>
      </c>
      <c r="C4" s="9">
        <v>42872.6</v>
      </c>
      <c r="D4" s="10">
        <v>2.2027320000000001</v>
      </c>
    </row>
    <row r="5" spans="1:9" s="6" customFormat="1" ht="12.95" customHeight="1" x14ac:dyDescent="0.2"/>
    <row r="6" spans="1:9" s="6" customFormat="1" ht="12.95" customHeight="1" x14ac:dyDescent="0.2">
      <c r="A6" s="8" t="s">
        <v>1</v>
      </c>
    </row>
    <row r="7" spans="1:9" s="6" customFormat="1" ht="12.95" customHeight="1" x14ac:dyDescent="0.2">
      <c r="A7" s="6" t="s">
        <v>2</v>
      </c>
      <c r="C7" s="6">
        <f>+C4</f>
        <v>42872.6</v>
      </c>
    </row>
    <row r="8" spans="1:9" s="6" customFormat="1" ht="12.95" customHeight="1" x14ac:dyDescent="0.2">
      <c r="A8" s="6" t="s">
        <v>3</v>
      </c>
      <c r="C8" s="6">
        <f>+D4</f>
        <v>2.2027320000000001</v>
      </c>
    </row>
    <row r="9" spans="1:9" s="6" customFormat="1" ht="12.95" customHeight="1" x14ac:dyDescent="0.2">
      <c r="A9" s="11" t="s">
        <v>30</v>
      </c>
      <c r="C9" s="12">
        <v>-9.5</v>
      </c>
      <c r="D9" s="6" t="s">
        <v>31</v>
      </c>
    </row>
    <row r="10" spans="1:9" s="6" customFormat="1" ht="12.95" customHeight="1" thickBot="1" x14ac:dyDescent="0.25">
      <c r="C10" s="13" t="s">
        <v>20</v>
      </c>
      <c r="D10" s="13" t="s">
        <v>21</v>
      </c>
    </row>
    <row r="11" spans="1:9" s="6" customFormat="1" ht="12.95" customHeight="1" x14ac:dyDescent="0.2">
      <c r="A11" s="6" t="s">
        <v>16</v>
      </c>
      <c r="C11" s="14">
        <f ca="1">INTERCEPT(INDIRECT($G$11):G992,INDIRECT($F$11):F992)</f>
        <v>-4.9406778552773811E-3</v>
      </c>
      <c r="D11" s="7"/>
      <c r="F11" s="15" t="str">
        <f>"F"&amp;E19</f>
        <v>F22</v>
      </c>
      <c r="G11" s="14" t="str">
        <f>"G"&amp;E19</f>
        <v>G22</v>
      </c>
    </row>
    <row r="12" spans="1:9" s="6" customFormat="1" ht="12.95" customHeight="1" x14ac:dyDescent="0.2">
      <c r="A12" s="6" t="s">
        <v>17</v>
      </c>
      <c r="C12" s="14">
        <f ca="1">SLOPE(INDIRECT($G$11):G992,INDIRECT($F$11):F992)</f>
        <v>9.709514329574695E-5</v>
      </c>
      <c r="D12" s="7"/>
    </row>
    <row r="13" spans="1:9" s="6" customFormat="1" ht="12.95" customHeight="1" x14ac:dyDescent="0.2">
      <c r="A13" s="6" t="s">
        <v>19</v>
      </c>
      <c r="C13" s="7" t="s">
        <v>14</v>
      </c>
      <c r="D13" s="16" t="s">
        <v>42</v>
      </c>
      <c r="E13" s="12">
        <v>1</v>
      </c>
    </row>
    <row r="14" spans="1:9" s="6" customFormat="1" ht="12.95" customHeight="1" x14ac:dyDescent="0.2">
      <c r="D14" s="16" t="s">
        <v>32</v>
      </c>
      <c r="E14" s="17">
        <f ca="1">NOW()+15018.5+$C$9/24</f>
        <v>60368.714668171291</v>
      </c>
    </row>
    <row r="15" spans="1:9" s="6" customFormat="1" ht="12.95" customHeight="1" x14ac:dyDescent="0.2">
      <c r="A15" s="18" t="s">
        <v>18</v>
      </c>
      <c r="C15" s="19">
        <f ca="1">(C7+C11)+(C8+C12)*INT(MAX(F21:F3533))</f>
        <v>47736.441701398537</v>
      </c>
      <c r="D15" s="16" t="s">
        <v>43</v>
      </c>
      <c r="E15" s="17">
        <f ca="1">ROUND(2*(E14-$C$7)/$C$8,0)/2+E13</f>
        <v>7944</v>
      </c>
    </row>
    <row r="16" spans="1:9" s="6" customFormat="1" ht="12.95" customHeight="1" x14ac:dyDescent="0.2">
      <c r="A16" s="8" t="s">
        <v>4</v>
      </c>
      <c r="C16" s="20">
        <f ca="1">+C8+C12</f>
        <v>2.2028290951432958</v>
      </c>
      <c r="D16" s="16" t="s">
        <v>33</v>
      </c>
      <c r="E16" s="14">
        <f ca="1">ROUND(2*(E14-$C$15)/$C$16,0)/2+E13</f>
        <v>5735.5</v>
      </c>
    </row>
    <row r="17" spans="1:17" s="6" customFormat="1" ht="12.95" customHeight="1" thickBot="1" x14ac:dyDescent="0.25">
      <c r="A17" s="16" t="s">
        <v>29</v>
      </c>
      <c r="C17" s="6">
        <f>COUNT(C21:C2191)</f>
        <v>7</v>
      </c>
      <c r="D17" s="16" t="s">
        <v>34</v>
      </c>
      <c r="E17" s="21">
        <f ca="1">+$C$15+$C$16*E16-15018.5-$C$9/24</f>
        <v>45352.663809926242</v>
      </c>
    </row>
    <row r="18" spans="1:17" s="6" customFormat="1" ht="12.95" customHeight="1" thickTop="1" thickBot="1" x14ac:dyDescent="0.25">
      <c r="A18" s="8" t="s">
        <v>5</v>
      </c>
      <c r="C18" s="22">
        <f ca="1">+C15</f>
        <v>47736.441701398537</v>
      </c>
      <c r="D18" s="23">
        <f ca="1">+C16</f>
        <v>2.2028290951432958</v>
      </c>
      <c r="E18" s="24" t="s">
        <v>35</v>
      </c>
    </row>
    <row r="19" spans="1:17" s="6" customFormat="1" ht="12.95" customHeight="1" thickTop="1" x14ac:dyDescent="0.2">
      <c r="A19" s="25" t="s">
        <v>36</v>
      </c>
      <c r="E19" s="26">
        <v>22</v>
      </c>
    </row>
    <row r="20" spans="1:17" s="6" customFormat="1" ht="12.95" customHeight="1" thickBot="1" x14ac:dyDescent="0.25">
      <c r="A20" s="13" t="s">
        <v>6</v>
      </c>
      <c r="B20" s="13" t="s">
        <v>7</v>
      </c>
      <c r="C20" s="13" t="s">
        <v>8</v>
      </c>
      <c r="D20" s="13" t="s">
        <v>13</v>
      </c>
      <c r="E20" s="13" t="s">
        <v>9</v>
      </c>
      <c r="F20" s="13" t="s">
        <v>10</v>
      </c>
      <c r="G20" s="13" t="s">
        <v>11</v>
      </c>
      <c r="H20" s="27" t="s">
        <v>37</v>
      </c>
      <c r="I20" s="27" t="s">
        <v>45</v>
      </c>
      <c r="J20" s="27" t="s">
        <v>46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15</v>
      </c>
    </row>
    <row r="21" spans="1:17" s="6" customFormat="1" ht="12.95" customHeight="1" x14ac:dyDescent="0.2">
      <c r="A21" s="29" t="s">
        <v>41</v>
      </c>
      <c r="B21" s="30"/>
      <c r="C21" s="29">
        <v>38557.449000000001</v>
      </c>
      <c r="D21" s="31"/>
      <c r="E21" s="6">
        <f t="shared" ref="E21:E27" si="0">+(C21-C$7)/C$8</f>
        <v>-1958.9995514660875</v>
      </c>
      <c r="F21" s="6">
        <f t="shared" ref="F21:F27" si="1">ROUND(2*E21,0)/2</f>
        <v>-1959</v>
      </c>
      <c r="G21" s="6">
        <f t="shared" ref="G21:G27" si="2">+C21-(C$7+F21*C$8)</f>
        <v>9.8799999977927655E-4</v>
      </c>
      <c r="I21" s="6">
        <f>+G21</f>
        <v>9.8799999977927655E-4</v>
      </c>
      <c r="O21" s="6">
        <f t="shared" ref="O21:O27" ca="1" si="3">+C$11+C$12*$F21</f>
        <v>-0.19515006357164566</v>
      </c>
      <c r="Q21" s="32">
        <f t="shared" ref="Q21:Q27" si="4">+C21-15018.5</f>
        <v>23538.949000000001</v>
      </c>
    </row>
    <row r="22" spans="1:17" s="6" customFormat="1" ht="12.95" customHeight="1" x14ac:dyDescent="0.2">
      <c r="A22" s="6" t="s">
        <v>12</v>
      </c>
      <c r="C22" s="31">
        <v>42872.6</v>
      </c>
      <c r="D22" s="31" t="s">
        <v>14</v>
      </c>
      <c r="E22" s="6">
        <f t="shared" si="0"/>
        <v>0</v>
      </c>
      <c r="F22" s="6">
        <f t="shared" si="1"/>
        <v>0</v>
      </c>
      <c r="G22" s="6">
        <f t="shared" si="2"/>
        <v>0</v>
      </c>
      <c r="H22" s="6">
        <f>+G22</f>
        <v>0</v>
      </c>
      <c r="O22" s="6">
        <f t="shared" ca="1" si="3"/>
        <v>-4.9406778552773811E-3</v>
      </c>
      <c r="Q22" s="32">
        <f t="shared" si="4"/>
        <v>27854.1</v>
      </c>
    </row>
    <row r="23" spans="1:17" s="6" customFormat="1" ht="12.95" customHeight="1" x14ac:dyDescent="0.2">
      <c r="A23" s="4" t="s">
        <v>41</v>
      </c>
      <c r="B23" s="5" t="s">
        <v>44</v>
      </c>
      <c r="C23" s="4">
        <v>44022.485000000001</v>
      </c>
      <c r="D23" s="4" t="s">
        <v>45</v>
      </c>
      <c r="E23" s="6">
        <f t="shared" si="0"/>
        <v>522.02673770572267</v>
      </c>
      <c r="F23" s="6">
        <f t="shared" si="1"/>
        <v>522</v>
      </c>
      <c r="G23" s="6">
        <f t="shared" si="2"/>
        <v>5.8896000002278015E-2</v>
      </c>
      <c r="I23" s="6">
        <f>+G23</f>
        <v>5.8896000002278015E-2</v>
      </c>
      <c r="O23" s="6">
        <f t="shared" ca="1" si="3"/>
        <v>4.5742986945102523E-2</v>
      </c>
      <c r="Q23" s="32">
        <f t="shared" si="4"/>
        <v>29003.985000000001</v>
      </c>
    </row>
    <row r="24" spans="1:17" s="6" customFormat="1" ht="12.95" customHeight="1" x14ac:dyDescent="0.2">
      <c r="A24" s="4" t="s">
        <v>41</v>
      </c>
      <c r="B24" s="5" t="s">
        <v>44</v>
      </c>
      <c r="C24" s="4">
        <v>45912.446000000004</v>
      </c>
      <c r="D24" s="4" t="s">
        <v>45</v>
      </c>
      <c r="E24" s="6">
        <f t="shared" si="0"/>
        <v>1380.0344299715102</v>
      </c>
      <c r="F24" s="6">
        <f t="shared" si="1"/>
        <v>1380</v>
      </c>
      <c r="G24" s="6">
        <f t="shared" si="2"/>
        <v>7.5840000004973263E-2</v>
      </c>
      <c r="I24" s="6">
        <f>+G24</f>
        <v>7.5840000004973263E-2</v>
      </c>
      <c r="O24" s="6">
        <f t="shared" ca="1" si="3"/>
        <v>0.12905061989285341</v>
      </c>
      <c r="Q24" s="32">
        <f t="shared" si="4"/>
        <v>30893.946000000004</v>
      </c>
    </row>
    <row r="25" spans="1:17" s="6" customFormat="1" ht="12.95" customHeight="1" x14ac:dyDescent="0.2">
      <c r="A25" s="4" t="s">
        <v>41</v>
      </c>
      <c r="B25" s="5" t="s">
        <v>44</v>
      </c>
      <c r="C25" s="4">
        <v>46553.538999999997</v>
      </c>
      <c r="D25" s="4" t="s">
        <v>45</v>
      </c>
      <c r="E25" s="6">
        <f t="shared" si="0"/>
        <v>1671.0789147295261</v>
      </c>
      <c r="F25" s="6">
        <f t="shared" si="1"/>
        <v>1671</v>
      </c>
      <c r="G25" s="6">
        <f t="shared" si="2"/>
        <v>0.17382799999904819</v>
      </c>
      <c r="I25" s="6">
        <f>+G25</f>
        <v>0.17382799999904819</v>
      </c>
      <c r="O25" s="6">
        <f t="shared" ca="1" si="3"/>
        <v>0.15730530659191577</v>
      </c>
      <c r="Q25" s="32">
        <f t="shared" si="4"/>
        <v>31535.038999999997</v>
      </c>
    </row>
    <row r="26" spans="1:17" s="6" customFormat="1" ht="12.95" customHeight="1" x14ac:dyDescent="0.2">
      <c r="A26" s="4" t="s">
        <v>41</v>
      </c>
      <c r="B26" s="5" t="s">
        <v>44</v>
      </c>
      <c r="C26" s="4">
        <v>47388.408000000003</v>
      </c>
      <c r="D26" s="4" t="s">
        <v>45</v>
      </c>
      <c r="E26" s="6">
        <f t="shared" si="0"/>
        <v>2050.0941558028867</v>
      </c>
      <c r="F26" s="6">
        <f t="shared" si="1"/>
        <v>2050</v>
      </c>
      <c r="G26" s="6">
        <f t="shared" si="2"/>
        <v>0.20740000000660075</v>
      </c>
      <c r="I26" s="6">
        <f>+G26</f>
        <v>0.20740000000660075</v>
      </c>
      <c r="O26" s="6">
        <f t="shared" ca="1" si="3"/>
        <v>0.19410436590100386</v>
      </c>
      <c r="Q26" s="32">
        <f t="shared" si="4"/>
        <v>32369.908000000003</v>
      </c>
    </row>
    <row r="27" spans="1:17" s="6" customFormat="1" ht="12.95" customHeight="1" x14ac:dyDescent="0.2">
      <c r="A27" s="4" t="s">
        <v>41</v>
      </c>
      <c r="B27" s="5" t="s">
        <v>44</v>
      </c>
      <c r="C27" s="4">
        <v>47736.447</v>
      </c>
      <c r="D27" s="4" t="s">
        <v>45</v>
      </c>
      <c r="E27" s="6">
        <f t="shared" si="0"/>
        <v>2208.0974898444301</v>
      </c>
      <c r="F27" s="6">
        <f t="shared" si="1"/>
        <v>2208</v>
      </c>
      <c r="G27" s="6">
        <f t="shared" si="2"/>
        <v>0.21474400000442984</v>
      </c>
      <c r="I27" s="6">
        <f>+G27</f>
        <v>0.21474400000442984</v>
      </c>
      <c r="O27" s="6">
        <f t="shared" ca="1" si="3"/>
        <v>0.20944539854173189</v>
      </c>
      <c r="Q27" s="32">
        <f t="shared" si="4"/>
        <v>32717.947</v>
      </c>
    </row>
    <row r="28" spans="1:17" s="6" customFormat="1" ht="12.95" customHeight="1" x14ac:dyDescent="0.2">
      <c r="C28" s="31"/>
      <c r="D28" s="31"/>
      <c r="Q28" s="32"/>
    </row>
    <row r="29" spans="1:17" x14ac:dyDescent="0.2">
      <c r="C29" s="3"/>
      <c r="D29" s="3"/>
      <c r="Q29" s="2"/>
    </row>
    <row r="30" spans="1:17" x14ac:dyDescent="0.2">
      <c r="C30" s="3"/>
      <c r="D30" s="3"/>
      <c r="Q30" s="2"/>
    </row>
    <row r="31" spans="1:17" x14ac:dyDescent="0.2">
      <c r="C31" s="3"/>
      <c r="D31" s="3"/>
      <c r="Q31" s="2"/>
    </row>
    <row r="32" spans="1:17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2024-02-28T04:09:07Z</dcterms:modified>
</cp:coreProperties>
</file>