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1E9FA44-2CCD-4678-9B56-05543611AD29}" xr6:coauthVersionLast="47" xr6:coauthVersionMax="47" xr10:uidLastSave="{00000000-0000-0000-0000-000000000000}"/>
  <bookViews>
    <workbookView xWindow="-120" yWindow="-120" windowWidth="29040" windowHeight="15840"/>
  </bookViews>
  <sheets>
    <sheet name="Active " sheetId="7" r:id="rId1"/>
    <sheet name="Active 2" sheetId="5" r:id="rId2"/>
    <sheet name="BAV" sheetId="8" r:id="rId3"/>
    <sheet name="B" sheetId="3" r:id="rId4"/>
    <sheet name="C" sheetId="4" r:id="rId5"/>
    <sheet name="E" sheetId="6" r:id="rId6"/>
    <sheet name="A (old)" sheetId="1" r:id="rId7"/>
  </sheets>
  <calcPr calcId="181029"/>
</workbook>
</file>

<file path=xl/calcChain.xml><?xml version="1.0" encoding="utf-8"?>
<calcChain xmlns="http://schemas.openxmlformats.org/spreadsheetml/2006/main">
  <c r="E62" i="5" l="1"/>
  <c r="F62" i="5"/>
  <c r="G62" i="5"/>
  <c r="J62" i="5"/>
  <c r="Q62" i="5"/>
  <c r="E63" i="5"/>
  <c r="F63" i="5"/>
  <c r="G63" i="5"/>
  <c r="J63" i="5"/>
  <c r="Q63" i="5"/>
  <c r="E65" i="7"/>
  <c r="F65" i="7"/>
  <c r="G65" i="7"/>
  <c r="D9" i="7"/>
  <c r="C9" i="7"/>
  <c r="E50" i="7"/>
  <c r="F50" i="7"/>
  <c r="G50" i="7"/>
  <c r="E51" i="7"/>
  <c r="F51" i="7"/>
  <c r="G51" i="7"/>
  <c r="E53" i="7"/>
  <c r="F53" i="7"/>
  <c r="G53" i="7"/>
  <c r="E54" i="7"/>
  <c r="F54" i="7"/>
  <c r="G54" i="7"/>
  <c r="E55" i="7"/>
  <c r="F55" i="7"/>
  <c r="G55" i="7"/>
  <c r="E56" i="7"/>
  <c r="F56" i="7"/>
  <c r="G56" i="7"/>
  <c r="E57" i="7"/>
  <c r="F57" i="7"/>
  <c r="G57" i="7"/>
  <c r="E58" i="7"/>
  <c r="F58" i="7"/>
  <c r="G58" i="7"/>
  <c r="E59" i="7"/>
  <c r="F59" i="7"/>
  <c r="G59" i="7"/>
  <c r="E60" i="7"/>
  <c r="F60" i="7"/>
  <c r="G60" i="7"/>
  <c r="E61" i="7"/>
  <c r="F61" i="7"/>
  <c r="G61" i="7"/>
  <c r="E62" i="7"/>
  <c r="F62" i="7"/>
  <c r="G62" i="7"/>
  <c r="E63" i="7"/>
  <c r="F63" i="7"/>
  <c r="G63" i="7"/>
  <c r="E64" i="7"/>
  <c r="F64" i="7"/>
  <c r="G64" i="7"/>
  <c r="E52" i="7"/>
  <c r="F52" i="7"/>
  <c r="U52" i="7"/>
  <c r="Q65" i="7"/>
  <c r="E21" i="7"/>
  <c r="F21" i="7"/>
  <c r="G21" i="7"/>
  <c r="E22" i="7"/>
  <c r="F22" i="7"/>
  <c r="G22" i="7"/>
  <c r="S22" i="7"/>
  <c r="E23" i="7"/>
  <c r="F23" i="7"/>
  <c r="G23" i="7"/>
  <c r="E24" i="7"/>
  <c r="F24" i="7"/>
  <c r="G24" i="7"/>
  <c r="E25" i="7"/>
  <c r="F25" i="7"/>
  <c r="G25" i="7"/>
  <c r="E26" i="7"/>
  <c r="F26" i="7"/>
  <c r="G26" i="7"/>
  <c r="S26" i="7"/>
  <c r="E27" i="7"/>
  <c r="F27" i="7"/>
  <c r="G27" i="7"/>
  <c r="E28" i="7"/>
  <c r="F28" i="7"/>
  <c r="G28" i="7"/>
  <c r="S28" i="7"/>
  <c r="E29" i="7"/>
  <c r="F29" i="7"/>
  <c r="G29" i="7"/>
  <c r="E30" i="7"/>
  <c r="F30" i="7"/>
  <c r="G30" i="7"/>
  <c r="S30" i="7"/>
  <c r="E31" i="7"/>
  <c r="F31" i="7"/>
  <c r="G31" i="7"/>
  <c r="E32" i="7"/>
  <c r="F32" i="7"/>
  <c r="G32" i="7"/>
  <c r="E33" i="7"/>
  <c r="F33" i="7"/>
  <c r="G33" i="7"/>
  <c r="E34" i="7"/>
  <c r="F34" i="7"/>
  <c r="G34" i="7"/>
  <c r="S34" i="7"/>
  <c r="E35" i="7"/>
  <c r="F35" i="7"/>
  <c r="G35" i="7"/>
  <c r="E36" i="7"/>
  <c r="F36" i="7"/>
  <c r="G36" i="7"/>
  <c r="S36" i="7"/>
  <c r="E37" i="7"/>
  <c r="F37" i="7"/>
  <c r="G37" i="7"/>
  <c r="E38" i="7"/>
  <c r="F38" i="7"/>
  <c r="G38" i="7"/>
  <c r="E39" i="7"/>
  <c r="F39" i="7"/>
  <c r="G39" i="7"/>
  <c r="E40" i="7"/>
  <c r="F40" i="7"/>
  <c r="G40" i="7"/>
  <c r="E41" i="7"/>
  <c r="F41" i="7"/>
  <c r="G41" i="7"/>
  <c r="E42" i="7"/>
  <c r="F42" i="7"/>
  <c r="U42" i="7"/>
  <c r="S42" i="7"/>
  <c r="E43" i="7"/>
  <c r="F43" i="7"/>
  <c r="G43" i="7"/>
  <c r="I43" i="7"/>
  <c r="E44" i="7"/>
  <c r="F44" i="7"/>
  <c r="G44" i="7"/>
  <c r="S44" i="7"/>
  <c r="E45" i="7"/>
  <c r="F45" i="7"/>
  <c r="G45" i="7"/>
  <c r="E46" i="7"/>
  <c r="F46" i="7"/>
  <c r="G46" i="7"/>
  <c r="E47" i="7"/>
  <c r="F47" i="7"/>
  <c r="G47" i="7"/>
  <c r="I47" i="7"/>
  <c r="E48" i="7"/>
  <c r="F48" i="7"/>
  <c r="G48" i="7"/>
  <c r="E49" i="7"/>
  <c r="F49" i="7"/>
  <c r="G49" i="7"/>
  <c r="Q62" i="7"/>
  <c r="Q61" i="7"/>
  <c r="Q60" i="7"/>
  <c r="Q59" i="7"/>
  <c r="Q58" i="7"/>
  <c r="Q57" i="7"/>
  <c r="Q56" i="7"/>
  <c r="Q53" i="7"/>
  <c r="Q51" i="7"/>
  <c r="Q50" i="7"/>
  <c r="G43" i="8"/>
  <c r="C43" i="8"/>
  <c r="E43" i="8"/>
  <c r="G42" i="8"/>
  <c r="C42" i="8"/>
  <c r="E42" i="8"/>
  <c r="G53" i="8"/>
  <c r="C53" i="8"/>
  <c r="E53" i="8"/>
  <c r="G52" i="8"/>
  <c r="C52" i="8"/>
  <c r="E52" i="8"/>
  <c r="G51" i="8"/>
  <c r="C51" i="8"/>
  <c r="E51" i="8"/>
  <c r="G50" i="8"/>
  <c r="C50" i="8"/>
  <c r="E50" i="8"/>
  <c r="G49" i="8"/>
  <c r="C49" i="8"/>
  <c r="E49" i="8"/>
  <c r="G48" i="8"/>
  <c r="C48" i="8"/>
  <c r="E48" i="8"/>
  <c r="G47" i="8"/>
  <c r="C47" i="8"/>
  <c r="E47" i="8"/>
  <c r="G41" i="8"/>
  <c r="C41" i="8"/>
  <c r="E41" i="8"/>
  <c r="G40" i="8"/>
  <c r="C40" i="8"/>
  <c r="E40" i="8"/>
  <c r="G46" i="8"/>
  <c r="C46" i="8"/>
  <c r="E46" i="8"/>
  <c r="G45" i="8"/>
  <c r="C45" i="8"/>
  <c r="E45" i="8"/>
  <c r="G44" i="8"/>
  <c r="C44" i="8"/>
  <c r="E44" i="8"/>
  <c r="G39" i="8"/>
  <c r="C39" i="8"/>
  <c r="E39" i="8"/>
  <c r="G38" i="8"/>
  <c r="C38" i="8"/>
  <c r="E38" i="8"/>
  <c r="G37" i="8"/>
  <c r="C37" i="8"/>
  <c r="E37" i="8"/>
  <c r="G36" i="8"/>
  <c r="C36" i="8"/>
  <c r="E36" i="8"/>
  <c r="G35" i="8"/>
  <c r="C35" i="8"/>
  <c r="E35" i="8"/>
  <c r="G34" i="8"/>
  <c r="C34" i="8"/>
  <c r="E34" i="8"/>
  <c r="G33" i="8"/>
  <c r="C33" i="8"/>
  <c r="E33" i="8"/>
  <c r="G32" i="8"/>
  <c r="C32" i="8"/>
  <c r="E32" i="8"/>
  <c r="G31" i="8"/>
  <c r="C31" i="8"/>
  <c r="E31" i="8"/>
  <c r="G30" i="8"/>
  <c r="C30" i="8"/>
  <c r="E30" i="8"/>
  <c r="G29" i="8"/>
  <c r="C29" i="8"/>
  <c r="E29" i="8"/>
  <c r="G28" i="8"/>
  <c r="C28" i="8"/>
  <c r="E28" i="8"/>
  <c r="G27" i="8"/>
  <c r="C27" i="8"/>
  <c r="E27" i="8"/>
  <c r="G26" i="8"/>
  <c r="C26" i="8"/>
  <c r="E26" i="8"/>
  <c r="G25" i="8"/>
  <c r="C25" i="8"/>
  <c r="E25" i="8"/>
  <c r="G24" i="8"/>
  <c r="C24" i="8"/>
  <c r="E24" i="8"/>
  <c r="G23" i="8"/>
  <c r="C23" i="8"/>
  <c r="E23" i="8"/>
  <c r="G22" i="8"/>
  <c r="C22" i="8"/>
  <c r="E22" i="8"/>
  <c r="G21" i="8"/>
  <c r="C21" i="8"/>
  <c r="E21" i="8"/>
  <c r="G20" i="8"/>
  <c r="C20" i="8"/>
  <c r="E20" i="8"/>
  <c r="G19" i="8"/>
  <c r="C19" i="8"/>
  <c r="E19" i="8"/>
  <c r="G18" i="8"/>
  <c r="C18" i="8"/>
  <c r="E18" i="8"/>
  <c r="G17" i="8"/>
  <c r="C17" i="8"/>
  <c r="E17" i="8"/>
  <c r="G16" i="8"/>
  <c r="C16" i="8"/>
  <c r="E16" i="8"/>
  <c r="G15" i="8"/>
  <c r="C15" i="8"/>
  <c r="E15" i="8"/>
  <c r="G14" i="8"/>
  <c r="C14" i="8"/>
  <c r="E14" i="8"/>
  <c r="G13" i="8"/>
  <c r="C13" i="8"/>
  <c r="E13" i="8"/>
  <c r="G12" i="8"/>
  <c r="C12" i="8"/>
  <c r="E12" i="8"/>
  <c r="G11" i="8"/>
  <c r="C11" i="8"/>
  <c r="E11" i="8"/>
  <c r="H43" i="8"/>
  <c r="D43" i="8"/>
  <c r="B43" i="8"/>
  <c r="A43" i="8"/>
  <c r="H42" i="8"/>
  <c r="B42" i="8"/>
  <c r="D42" i="8"/>
  <c r="A42" i="8"/>
  <c r="H53" i="8"/>
  <c r="D53" i="8"/>
  <c r="B53" i="8"/>
  <c r="A53" i="8"/>
  <c r="H52" i="8"/>
  <c r="B52" i="8"/>
  <c r="D52" i="8"/>
  <c r="A52" i="8"/>
  <c r="H51" i="8"/>
  <c r="D51" i="8"/>
  <c r="B51" i="8"/>
  <c r="A51" i="8"/>
  <c r="H50" i="8"/>
  <c r="B50" i="8"/>
  <c r="D50" i="8"/>
  <c r="A50" i="8"/>
  <c r="H49" i="8"/>
  <c r="D49" i="8"/>
  <c r="B49" i="8"/>
  <c r="A49" i="8"/>
  <c r="H48" i="8"/>
  <c r="B48" i="8"/>
  <c r="D48" i="8"/>
  <c r="A48" i="8"/>
  <c r="H47" i="8"/>
  <c r="D47" i="8"/>
  <c r="B47" i="8"/>
  <c r="A47" i="8"/>
  <c r="H41" i="8"/>
  <c r="B41" i="8"/>
  <c r="D41" i="8"/>
  <c r="A41" i="8"/>
  <c r="H40" i="8"/>
  <c r="D40" i="8"/>
  <c r="B40" i="8"/>
  <c r="A40" i="8"/>
  <c r="H46" i="8"/>
  <c r="B46" i="8"/>
  <c r="D46" i="8"/>
  <c r="A46" i="8"/>
  <c r="H45" i="8"/>
  <c r="D45" i="8"/>
  <c r="B45" i="8"/>
  <c r="A45" i="8"/>
  <c r="H44" i="8"/>
  <c r="B44" i="8"/>
  <c r="D44" i="8"/>
  <c r="A44" i="8"/>
  <c r="H39" i="8"/>
  <c r="D39" i="8"/>
  <c r="B39" i="8"/>
  <c r="A39" i="8"/>
  <c r="H38" i="8"/>
  <c r="B38" i="8"/>
  <c r="D38" i="8"/>
  <c r="A38" i="8"/>
  <c r="H37" i="8"/>
  <c r="D37" i="8"/>
  <c r="B37" i="8"/>
  <c r="A37" i="8"/>
  <c r="H36" i="8"/>
  <c r="B36" i="8"/>
  <c r="D36" i="8"/>
  <c r="A36" i="8"/>
  <c r="H35" i="8"/>
  <c r="D35" i="8"/>
  <c r="B35" i="8"/>
  <c r="A35" i="8"/>
  <c r="H34" i="8"/>
  <c r="B34" i="8"/>
  <c r="D34" i="8"/>
  <c r="A34" i="8"/>
  <c r="H33" i="8"/>
  <c r="D33" i="8"/>
  <c r="B33" i="8"/>
  <c r="A33" i="8"/>
  <c r="H32" i="8"/>
  <c r="B32" i="8"/>
  <c r="D32" i="8"/>
  <c r="A32" i="8"/>
  <c r="H31" i="8"/>
  <c r="D31" i="8"/>
  <c r="B31" i="8"/>
  <c r="A31" i="8"/>
  <c r="H30" i="8"/>
  <c r="B30" i="8"/>
  <c r="D30" i="8"/>
  <c r="A30" i="8"/>
  <c r="H29" i="8"/>
  <c r="D29" i="8"/>
  <c r="B29" i="8"/>
  <c r="A29" i="8"/>
  <c r="H28" i="8"/>
  <c r="B28" i="8"/>
  <c r="D28" i="8"/>
  <c r="A28" i="8"/>
  <c r="H27" i="8"/>
  <c r="D27" i="8"/>
  <c r="B27" i="8"/>
  <c r="A27" i="8"/>
  <c r="H26" i="8"/>
  <c r="B26" i="8"/>
  <c r="D26" i="8"/>
  <c r="A26" i="8"/>
  <c r="H25" i="8"/>
  <c r="D25" i="8"/>
  <c r="B25" i="8"/>
  <c r="A25" i="8"/>
  <c r="H24" i="8"/>
  <c r="B24" i="8"/>
  <c r="D24" i="8"/>
  <c r="A24" i="8"/>
  <c r="H23" i="8"/>
  <c r="D23" i="8"/>
  <c r="B23" i="8"/>
  <c r="A23" i="8"/>
  <c r="H22" i="8"/>
  <c r="B22" i="8"/>
  <c r="D22" i="8"/>
  <c r="A22" i="8"/>
  <c r="H21" i="8"/>
  <c r="D21" i="8"/>
  <c r="B21" i="8"/>
  <c r="A21" i="8"/>
  <c r="H20" i="8"/>
  <c r="B20" i="8"/>
  <c r="D20" i="8"/>
  <c r="A20" i="8"/>
  <c r="H19" i="8"/>
  <c r="D19" i="8"/>
  <c r="B19" i="8"/>
  <c r="A19" i="8"/>
  <c r="H18" i="8"/>
  <c r="B18" i="8"/>
  <c r="D18" i="8"/>
  <c r="A18" i="8"/>
  <c r="H17" i="8"/>
  <c r="D17" i="8"/>
  <c r="B17" i="8"/>
  <c r="A17" i="8"/>
  <c r="H16" i="8"/>
  <c r="B16" i="8"/>
  <c r="D16" i="8"/>
  <c r="A16" i="8"/>
  <c r="H15" i="8"/>
  <c r="D15" i="8"/>
  <c r="B15" i="8"/>
  <c r="A15" i="8"/>
  <c r="H14" i="8"/>
  <c r="B14" i="8"/>
  <c r="D14" i="8"/>
  <c r="A14" i="8"/>
  <c r="H13" i="8"/>
  <c r="D13" i="8"/>
  <c r="B13" i="8"/>
  <c r="A13" i="8"/>
  <c r="H12" i="8"/>
  <c r="B12" i="8"/>
  <c r="D12" i="8"/>
  <c r="A12" i="8"/>
  <c r="H11" i="8"/>
  <c r="D11" i="8"/>
  <c r="B11" i="8"/>
  <c r="A11" i="8"/>
  <c r="Q64" i="7"/>
  <c r="F16" i="7"/>
  <c r="F17" i="7"/>
  <c r="C17" i="7"/>
  <c r="F11" i="5"/>
  <c r="S21" i="7"/>
  <c r="S23" i="7"/>
  <c r="S24" i="7"/>
  <c r="S25" i="7"/>
  <c r="S27" i="7"/>
  <c r="S29" i="7"/>
  <c r="S31" i="7"/>
  <c r="S32" i="7"/>
  <c r="S33" i="7"/>
  <c r="S35" i="7"/>
  <c r="S37" i="7"/>
  <c r="S38" i="7"/>
  <c r="S39" i="7"/>
  <c r="S40" i="7"/>
  <c r="S41" i="7"/>
  <c r="S43" i="7"/>
  <c r="S45" i="7"/>
  <c r="S46" i="7"/>
  <c r="S47" i="7"/>
  <c r="S48" i="7"/>
  <c r="S49" i="7"/>
  <c r="I21" i="7"/>
  <c r="Q21" i="7"/>
  <c r="I22" i="7"/>
  <c r="Q22" i="7"/>
  <c r="I23" i="7"/>
  <c r="Q23" i="7"/>
  <c r="I24" i="7"/>
  <c r="Q24" i="7"/>
  <c r="I25" i="7"/>
  <c r="Q25" i="7"/>
  <c r="I26" i="7"/>
  <c r="Q26" i="7"/>
  <c r="I27" i="7"/>
  <c r="Q27" i="7"/>
  <c r="I28" i="7"/>
  <c r="Q28" i="7"/>
  <c r="I29" i="7"/>
  <c r="Q29" i="7"/>
  <c r="I30" i="7"/>
  <c r="Q30" i="7"/>
  <c r="I31" i="7"/>
  <c r="Q31" i="7"/>
  <c r="I32" i="7"/>
  <c r="Q32" i="7"/>
  <c r="I33" i="7"/>
  <c r="Q33" i="7"/>
  <c r="I34" i="7"/>
  <c r="Q34" i="7"/>
  <c r="I35" i="7"/>
  <c r="Q35" i="7"/>
  <c r="I36" i="7"/>
  <c r="Q36" i="7"/>
  <c r="I37" i="7"/>
  <c r="Q37" i="7"/>
  <c r="I38" i="7"/>
  <c r="Q38" i="7"/>
  <c r="I39" i="7"/>
  <c r="Q39" i="7"/>
  <c r="I40" i="7"/>
  <c r="Q40" i="7"/>
  <c r="I41" i="7"/>
  <c r="Q41" i="7"/>
  <c r="Q42" i="7"/>
  <c r="Q43" i="7"/>
  <c r="I44" i="7"/>
  <c r="Q44" i="7"/>
  <c r="I45" i="7"/>
  <c r="Q45" i="7"/>
  <c r="I46" i="7"/>
  <c r="Q46" i="7"/>
  <c r="Q47" i="7"/>
  <c r="I48" i="7"/>
  <c r="Q48" i="7"/>
  <c r="I49" i="7"/>
  <c r="Q49" i="7"/>
  <c r="Q52" i="7"/>
  <c r="J54" i="7"/>
  <c r="Q54" i="7"/>
  <c r="J55" i="7"/>
  <c r="Q55" i="7"/>
  <c r="J63" i="7"/>
  <c r="Q63" i="7"/>
  <c r="Q53" i="1"/>
  <c r="E53" i="3"/>
  <c r="F53" i="3"/>
  <c r="G53" i="3"/>
  <c r="Q53" i="3"/>
  <c r="J53" i="3"/>
  <c r="E53" i="4"/>
  <c r="F53" i="4"/>
  <c r="G53" i="4"/>
  <c r="Q53" i="4"/>
  <c r="J53" i="4"/>
  <c r="E53" i="6"/>
  <c r="F53" i="6"/>
  <c r="G53" i="6"/>
  <c r="Q53" i="6"/>
  <c r="J53" i="6"/>
  <c r="E61" i="5"/>
  <c r="F61" i="5"/>
  <c r="G61" i="5"/>
  <c r="J61" i="5"/>
  <c r="Q61" i="5"/>
  <c r="E55" i="5"/>
  <c r="F55" i="5"/>
  <c r="G55" i="5"/>
  <c r="J55" i="5"/>
  <c r="E56" i="5"/>
  <c r="F56" i="5"/>
  <c r="G56" i="5"/>
  <c r="E58" i="5"/>
  <c r="F58" i="5"/>
  <c r="G58" i="5"/>
  <c r="J58" i="5"/>
  <c r="E60" i="5"/>
  <c r="F60" i="5"/>
  <c r="G60" i="5"/>
  <c r="E59" i="5"/>
  <c r="F59" i="5"/>
  <c r="G59" i="5"/>
  <c r="E57" i="5"/>
  <c r="F57" i="5"/>
  <c r="G57" i="5"/>
  <c r="E21" i="5"/>
  <c r="F21" i="5"/>
  <c r="G21" i="5"/>
  <c r="E22" i="5"/>
  <c r="F22" i="5"/>
  <c r="G22" i="5"/>
  <c r="E23" i="5"/>
  <c r="F23" i="5"/>
  <c r="G23" i="5"/>
  <c r="E24" i="5"/>
  <c r="F24" i="5"/>
  <c r="G24" i="5"/>
  <c r="E25" i="5"/>
  <c r="F25" i="5"/>
  <c r="G25" i="5"/>
  <c r="E26" i="5"/>
  <c r="F26" i="5"/>
  <c r="G26" i="5"/>
  <c r="E27" i="5"/>
  <c r="F27" i="5"/>
  <c r="G27" i="5"/>
  <c r="E28" i="5"/>
  <c r="F28" i="5"/>
  <c r="G28" i="5"/>
  <c r="E29" i="5"/>
  <c r="F29" i="5"/>
  <c r="G29" i="5"/>
  <c r="E30" i="5"/>
  <c r="F30" i="5"/>
  <c r="G30" i="5"/>
  <c r="E31" i="5"/>
  <c r="F31" i="5"/>
  <c r="G31" i="5"/>
  <c r="E32" i="5"/>
  <c r="F32" i="5"/>
  <c r="G32" i="5"/>
  <c r="E33" i="5"/>
  <c r="F33" i="5"/>
  <c r="G33" i="5"/>
  <c r="E34" i="5"/>
  <c r="F34" i="5"/>
  <c r="G34" i="5"/>
  <c r="E35" i="5"/>
  <c r="F35" i="5"/>
  <c r="G35" i="5"/>
  <c r="E36" i="5"/>
  <c r="F36" i="5"/>
  <c r="G36" i="5"/>
  <c r="E37" i="5"/>
  <c r="F37" i="5"/>
  <c r="G37" i="5"/>
  <c r="E38" i="5"/>
  <c r="F38" i="5"/>
  <c r="G38" i="5"/>
  <c r="E39" i="5"/>
  <c r="F39" i="5"/>
  <c r="G39" i="5"/>
  <c r="E40" i="5"/>
  <c r="F40" i="5"/>
  <c r="G40" i="5"/>
  <c r="E41" i="5"/>
  <c r="F41" i="5"/>
  <c r="G41" i="5"/>
  <c r="E42" i="5"/>
  <c r="F42" i="5"/>
  <c r="G42" i="5"/>
  <c r="E43" i="5"/>
  <c r="F43" i="5"/>
  <c r="G43" i="5"/>
  <c r="E44" i="5"/>
  <c r="F44" i="5"/>
  <c r="G44" i="5"/>
  <c r="E45" i="5"/>
  <c r="F45" i="5"/>
  <c r="G45" i="5"/>
  <c r="E46" i="5"/>
  <c r="F46" i="5"/>
  <c r="G46" i="5"/>
  <c r="E47" i="5"/>
  <c r="F47" i="5"/>
  <c r="G47" i="5"/>
  <c r="E48" i="5"/>
  <c r="F48" i="5"/>
  <c r="G48" i="5"/>
  <c r="E49" i="5"/>
  <c r="F49" i="5"/>
  <c r="G49" i="5"/>
  <c r="E50" i="5"/>
  <c r="F50" i="5"/>
  <c r="G50" i="5"/>
  <c r="E51" i="5"/>
  <c r="F51" i="5"/>
  <c r="G51" i="5"/>
  <c r="E52" i="5"/>
  <c r="F52" i="5"/>
  <c r="G52" i="5"/>
  <c r="E53" i="5"/>
  <c r="F53" i="5"/>
  <c r="G53" i="5"/>
  <c r="E54" i="5"/>
  <c r="F54" i="5"/>
  <c r="G54" i="5"/>
  <c r="J54" i="5"/>
  <c r="Q55" i="5"/>
  <c r="J56" i="5"/>
  <c r="Q56" i="5"/>
  <c r="Q58" i="5"/>
  <c r="J60" i="5"/>
  <c r="Q60" i="5"/>
  <c r="J59" i="5"/>
  <c r="Q59" i="5"/>
  <c r="J57" i="5"/>
  <c r="Q57" i="5"/>
  <c r="G11" i="5"/>
  <c r="E14" i="5"/>
  <c r="E15" i="5" s="1"/>
  <c r="C17" i="5"/>
  <c r="J51" i="5"/>
  <c r="Q51" i="5"/>
  <c r="Q54" i="5"/>
  <c r="E21" i="6"/>
  <c r="F21" i="6"/>
  <c r="G21" i="6"/>
  <c r="E22" i="6"/>
  <c r="F22" i="6"/>
  <c r="G22" i="6"/>
  <c r="E23" i="6"/>
  <c r="F23" i="6"/>
  <c r="G23" i="6"/>
  <c r="E24" i="6"/>
  <c r="F24" i="6"/>
  <c r="G24" i="6"/>
  <c r="E25" i="6"/>
  <c r="F25" i="6"/>
  <c r="G25" i="6"/>
  <c r="E26" i="6"/>
  <c r="F26" i="6"/>
  <c r="G26" i="6"/>
  <c r="E27" i="6"/>
  <c r="F27" i="6"/>
  <c r="G27" i="6"/>
  <c r="E28" i="6"/>
  <c r="F28" i="6"/>
  <c r="G28" i="6"/>
  <c r="E29" i="6"/>
  <c r="F29" i="6"/>
  <c r="G29" i="6"/>
  <c r="E30" i="6"/>
  <c r="F30" i="6"/>
  <c r="G30" i="6"/>
  <c r="E31" i="6"/>
  <c r="F31" i="6"/>
  <c r="G31" i="6"/>
  <c r="E32" i="6"/>
  <c r="F32" i="6"/>
  <c r="G32" i="6"/>
  <c r="E33" i="6"/>
  <c r="F33" i="6"/>
  <c r="G33" i="6"/>
  <c r="E34" i="6"/>
  <c r="F34" i="6"/>
  <c r="G34" i="6"/>
  <c r="E35" i="6"/>
  <c r="F35" i="6"/>
  <c r="G35" i="6"/>
  <c r="E36" i="6"/>
  <c r="F36" i="6"/>
  <c r="G36" i="6"/>
  <c r="E37" i="6"/>
  <c r="F37" i="6"/>
  <c r="G37" i="6"/>
  <c r="E38" i="6"/>
  <c r="F38" i="6"/>
  <c r="G38" i="6"/>
  <c r="E39" i="6"/>
  <c r="F39" i="6"/>
  <c r="G39" i="6"/>
  <c r="E40" i="6"/>
  <c r="F40" i="6"/>
  <c r="G40" i="6"/>
  <c r="E41" i="6"/>
  <c r="F41" i="6"/>
  <c r="G41" i="6"/>
  <c r="E42" i="6"/>
  <c r="F42" i="6"/>
  <c r="G42" i="6"/>
  <c r="E43" i="6"/>
  <c r="F43" i="6"/>
  <c r="G43" i="6"/>
  <c r="E44" i="6"/>
  <c r="F44" i="6"/>
  <c r="G44" i="6"/>
  <c r="E45" i="6"/>
  <c r="F45" i="6"/>
  <c r="G45" i="6"/>
  <c r="E46" i="6"/>
  <c r="F46" i="6"/>
  <c r="G46" i="6"/>
  <c r="E47" i="6"/>
  <c r="F47" i="6"/>
  <c r="G47" i="6"/>
  <c r="E48" i="6"/>
  <c r="F48" i="6"/>
  <c r="G48" i="6"/>
  <c r="E49" i="6"/>
  <c r="F49" i="6"/>
  <c r="G49" i="6"/>
  <c r="E50" i="6"/>
  <c r="F50" i="6"/>
  <c r="G50" i="6"/>
  <c r="E51" i="6"/>
  <c r="F51" i="6"/>
  <c r="G51" i="6"/>
  <c r="E52" i="6"/>
  <c r="F52" i="6"/>
  <c r="G52" i="6"/>
  <c r="C15" i="6"/>
  <c r="C18" i="6"/>
  <c r="C19" i="6"/>
  <c r="I21" i="6"/>
  <c r="Q21" i="6"/>
  <c r="Q22" i="6"/>
  <c r="Q23" i="6"/>
  <c r="Q24" i="6"/>
  <c r="I25" i="6"/>
  <c r="Q25" i="6"/>
  <c r="Q26" i="6"/>
  <c r="Q27" i="6"/>
  <c r="Q28" i="6"/>
  <c r="I29" i="6"/>
  <c r="Q29" i="6"/>
  <c r="I30" i="6"/>
  <c r="Q30" i="6"/>
  <c r="Q31" i="6"/>
  <c r="Q32" i="6"/>
  <c r="Q33" i="6"/>
  <c r="I34" i="6"/>
  <c r="Q34" i="6"/>
  <c r="Q35" i="6"/>
  <c r="Q36" i="6"/>
  <c r="I37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J50" i="6"/>
  <c r="Q50" i="6"/>
  <c r="Q51" i="6"/>
  <c r="Q52" i="6"/>
  <c r="I21" i="5"/>
  <c r="Q21" i="5"/>
  <c r="I22" i="5"/>
  <c r="Q22" i="5"/>
  <c r="Q23" i="5"/>
  <c r="I24" i="5"/>
  <c r="Q24" i="5"/>
  <c r="I25" i="5"/>
  <c r="Q25" i="5"/>
  <c r="I26" i="5"/>
  <c r="Q26" i="5"/>
  <c r="I27" i="5"/>
  <c r="Q27" i="5"/>
  <c r="I28" i="5"/>
  <c r="Q28" i="5"/>
  <c r="I29" i="5"/>
  <c r="Q29" i="5"/>
  <c r="I30" i="5"/>
  <c r="Q30" i="5"/>
  <c r="I31" i="5"/>
  <c r="Q31" i="5"/>
  <c r="I32" i="5"/>
  <c r="Q32" i="5"/>
  <c r="I33" i="5"/>
  <c r="Q33" i="5"/>
  <c r="I34" i="5"/>
  <c r="Q34" i="5"/>
  <c r="I35" i="5"/>
  <c r="Q35" i="5"/>
  <c r="I36" i="5"/>
  <c r="Q36" i="5"/>
  <c r="I37" i="5"/>
  <c r="Q37" i="5"/>
  <c r="I38" i="5"/>
  <c r="Q38" i="5"/>
  <c r="Q39" i="5"/>
  <c r="Q40" i="5"/>
  <c r="Q41" i="5"/>
  <c r="I42" i="5"/>
  <c r="Q42" i="5"/>
  <c r="Q43" i="5"/>
  <c r="Q44" i="5"/>
  <c r="I45" i="5"/>
  <c r="Q45" i="5"/>
  <c r="I46" i="5"/>
  <c r="Q46" i="5"/>
  <c r="I47" i="5"/>
  <c r="Q47" i="5"/>
  <c r="Q48" i="5"/>
  <c r="Q49" i="5"/>
  <c r="J50" i="5"/>
  <c r="Q50" i="5"/>
  <c r="Q52" i="5"/>
  <c r="Q53" i="5"/>
  <c r="E21" i="4"/>
  <c r="F21" i="4"/>
  <c r="G21" i="4"/>
  <c r="E22" i="4"/>
  <c r="F22" i="4"/>
  <c r="G22" i="4"/>
  <c r="E23" i="4"/>
  <c r="F23" i="4"/>
  <c r="G23" i="4"/>
  <c r="C12" i="4"/>
  <c r="C16" i="4"/>
  <c r="D18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E29" i="4"/>
  <c r="F29" i="4"/>
  <c r="G29" i="4"/>
  <c r="E30" i="4"/>
  <c r="F30" i="4"/>
  <c r="G30" i="4"/>
  <c r="E31" i="4"/>
  <c r="F31" i="4"/>
  <c r="G31" i="4"/>
  <c r="E32" i="4"/>
  <c r="F32" i="4"/>
  <c r="G32" i="4"/>
  <c r="E33" i="4"/>
  <c r="F33" i="4"/>
  <c r="G33" i="4"/>
  <c r="E34" i="4"/>
  <c r="F34" i="4"/>
  <c r="G34" i="4"/>
  <c r="E35" i="4"/>
  <c r="F35" i="4"/>
  <c r="G35" i="4"/>
  <c r="I35" i="4"/>
  <c r="E36" i="4"/>
  <c r="F36" i="4"/>
  <c r="G36" i="4"/>
  <c r="E37" i="4"/>
  <c r="F37" i="4"/>
  <c r="G37" i="4"/>
  <c r="E38" i="4"/>
  <c r="F38" i="4"/>
  <c r="G38" i="4"/>
  <c r="E39" i="4"/>
  <c r="F39" i="4"/>
  <c r="G39" i="4"/>
  <c r="E40" i="4"/>
  <c r="F40" i="4"/>
  <c r="G40" i="4"/>
  <c r="E41" i="4"/>
  <c r="F41" i="4"/>
  <c r="G41" i="4"/>
  <c r="E42" i="4"/>
  <c r="F42" i="4"/>
  <c r="G42" i="4"/>
  <c r="E43" i="4"/>
  <c r="F43" i="4"/>
  <c r="G43" i="4"/>
  <c r="E44" i="4"/>
  <c r="F44" i="4"/>
  <c r="G44" i="4"/>
  <c r="E45" i="4"/>
  <c r="F45" i="4"/>
  <c r="G45" i="4"/>
  <c r="E46" i="4"/>
  <c r="F46" i="4"/>
  <c r="G46" i="4"/>
  <c r="E47" i="4"/>
  <c r="F47" i="4"/>
  <c r="G47" i="4"/>
  <c r="E48" i="4"/>
  <c r="F48" i="4"/>
  <c r="G48" i="4"/>
  <c r="E49" i="4"/>
  <c r="F49" i="4"/>
  <c r="G49" i="4"/>
  <c r="E50" i="4"/>
  <c r="F50" i="4"/>
  <c r="G50" i="4"/>
  <c r="E51" i="4"/>
  <c r="F51" i="4"/>
  <c r="G51" i="4"/>
  <c r="E52" i="4"/>
  <c r="F52" i="4"/>
  <c r="G52" i="4"/>
  <c r="C15" i="4"/>
  <c r="C18" i="4"/>
  <c r="C19" i="4"/>
  <c r="Q21" i="4"/>
  <c r="Q22" i="4"/>
  <c r="Q23" i="4"/>
  <c r="Q24" i="4"/>
  <c r="Q25" i="4"/>
  <c r="I26" i="4"/>
  <c r="Q26" i="4"/>
  <c r="Q27" i="4"/>
  <c r="Q28" i="4"/>
  <c r="Q29" i="4"/>
  <c r="Q30" i="4"/>
  <c r="I31" i="4"/>
  <c r="Q31" i="4"/>
  <c r="Q32" i="4"/>
  <c r="Q33" i="4"/>
  <c r="Q34" i="4"/>
  <c r="Q35" i="4"/>
  <c r="Q36" i="4"/>
  <c r="Q37" i="4"/>
  <c r="Q38" i="4"/>
  <c r="Q39" i="4"/>
  <c r="Q40" i="4"/>
  <c r="Q41" i="4"/>
  <c r="I42" i="4"/>
  <c r="Q42" i="4"/>
  <c r="Q43" i="4"/>
  <c r="Q44" i="4"/>
  <c r="Q45" i="4"/>
  <c r="Q46" i="4"/>
  <c r="Q47" i="4"/>
  <c r="Q48" i="4"/>
  <c r="Q49" i="4"/>
  <c r="Q50" i="4"/>
  <c r="J51" i="4"/>
  <c r="Q51" i="4"/>
  <c r="Q52" i="4"/>
  <c r="Q52" i="1"/>
  <c r="Q51" i="1"/>
  <c r="Q50" i="1"/>
  <c r="E50" i="3"/>
  <c r="F50" i="3"/>
  <c r="G50" i="3"/>
  <c r="E47" i="3"/>
  <c r="F47" i="3"/>
  <c r="G47" i="3"/>
  <c r="E48" i="3"/>
  <c r="F48" i="3"/>
  <c r="G48" i="3"/>
  <c r="I48" i="3"/>
  <c r="E49" i="3"/>
  <c r="F49" i="3"/>
  <c r="G49" i="3"/>
  <c r="E51" i="3"/>
  <c r="F51" i="3"/>
  <c r="G51" i="3"/>
  <c r="E52" i="3"/>
  <c r="F52" i="3"/>
  <c r="G52" i="3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E26" i="3"/>
  <c r="F26" i="3"/>
  <c r="G26" i="3"/>
  <c r="E27" i="3"/>
  <c r="F27" i="3"/>
  <c r="G27" i="3"/>
  <c r="E28" i="3"/>
  <c r="F28" i="3"/>
  <c r="G28" i="3"/>
  <c r="E29" i="3"/>
  <c r="F29" i="3"/>
  <c r="G29" i="3"/>
  <c r="E30" i="3"/>
  <c r="F30" i="3"/>
  <c r="G30" i="3"/>
  <c r="E31" i="3"/>
  <c r="F31" i="3"/>
  <c r="G31" i="3"/>
  <c r="I31" i="3"/>
  <c r="E32" i="3"/>
  <c r="F32" i="3"/>
  <c r="G32" i="3"/>
  <c r="E33" i="3"/>
  <c r="F33" i="3"/>
  <c r="G33" i="3"/>
  <c r="E34" i="3"/>
  <c r="F34" i="3"/>
  <c r="G34" i="3"/>
  <c r="E35" i="3"/>
  <c r="F35" i="3"/>
  <c r="G35" i="3"/>
  <c r="E36" i="3"/>
  <c r="F36" i="3"/>
  <c r="G36" i="3"/>
  <c r="E37" i="3"/>
  <c r="F37" i="3"/>
  <c r="G37" i="3"/>
  <c r="E38" i="3"/>
  <c r="F38" i="3"/>
  <c r="G38" i="3"/>
  <c r="E39" i="3"/>
  <c r="F39" i="3"/>
  <c r="G39" i="3"/>
  <c r="E40" i="3"/>
  <c r="F40" i="3"/>
  <c r="G40" i="3"/>
  <c r="E41" i="3"/>
  <c r="F41" i="3"/>
  <c r="G41" i="3"/>
  <c r="I41" i="3"/>
  <c r="E42" i="3"/>
  <c r="F42" i="3"/>
  <c r="G42" i="3"/>
  <c r="E43" i="3"/>
  <c r="F43" i="3"/>
  <c r="G43" i="3"/>
  <c r="E44" i="3"/>
  <c r="F44" i="3"/>
  <c r="G44" i="3"/>
  <c r="E45" i="3"/>
  <c r="F45" i="3"/>
  <c r="G45" i="3"/>
  <c r="E46" i="3"/>
  <c r="F46" i="3"/>
  <c r="G46" i="3"/>
  <c r="Q50" i="3"/>
  <c r="Q51" i="3"/>
  <c r="J52" i="3"/>
  <c r="Q52" i="3"/>
  <c r="C19" i="3"/>
  <c r="C15" i="3"/>
  <c r="C18" i="3"/>
  <c r="Q21" i="3"/>
  <c r="Q22" i="3"/>
  <c r="Q23" i="3"/>
  <c r="I24" i="3"/>
  <c r="Q24" i="3"/>
  <c r="Q25" i="3"/>
  <c r="Q26" i="3"/>
  <c r="Q27" i="3"/>
  <c r="I28" i="3"/>
  <c r="Q28" i="3"/>
  <c r="Q29" i="3"/>
  <c r="Q30" i="3"/>
  <c r="Q31" i="3"/>
  <c r="I32" i="3"/>
  <c r="Q32" i="3"/>
  <c r="Q33" i="3"/>
  <c r="Q34" i="3"/>
  <c r="Q35" i="3"/>
  <c r="Q36" i="3"/>
  <c r="Q37" i="3"/>
  <c r="Q38" i="3"/>
  <c r="Q39" i="3"/>
  <c r="I40" i="3"/>
  <c r="Q40" i="3"/>
  <c r="Q41" i="3"/>
  <c r="Q42" i="3"/>
  <c r="Q43" i="3"/>
  <c r="I44" i="3"/>
  <c r="Q44" i="3"/>
  <c r="Q45" i="3"/>
  <c r="Q46" i="3"/>
  <c r="Q47" i="3"/>
  <c r="Q48" i="3"/>
  <c r="Q49" i="3"/>
  <c r="C8" i="1"/>
  <c r="E28" i="1"/>
  <c r="F28" i="1"/>
  <c r="G28" i="1"/>
  <c r="Q21" i="1"/>
  <c r="E22" i="1"/>
  <c r="F22" i="1"/>
  <c r="G22" i="1"/>
  <c r="E31" i="1"/>
  <c r="F31" i="1"/>
  <c r="G31" i="1"/>
  <c r="E36" i="1"/>
  <c r="F36" i="1"/>
  <c r="G36" i="1"/>
  <c r="E40" i="1"/>
  <c r="F40" i="1"/>
  <c r="G40" i="1"/>
  <c r="E41" i="1"/>
  <c r="F41" i="1"/>
  <c r="G41" i="1"/>
  <c r="E43" i="1"/>
  <c r="F43" i="1"/>
  <c r="G43" i="1"/>
  <c r="E44" i="1"/>
  <c r="F44" i="1"/>
  <c r="G44" i="1"/>
  <c r="E47" i="1"/>
  <c r="F47" i="1"/>
  <c r="G47" i="1"/>
  <c r="E49" i="1"/>
  <c r="F49" i="1"/>
  <c r="G49" i="1"/>
  <c r="Q22" i="1"/>
  <c r="Q23" i="1"/>
  <c r="Q24" i="1"/>
  <c r="Q25" i="1"/>
  <c r="Q26" i="1"/>
  <c r="Q27" i="1"/>
  <c r="Q28" i="1"/>
  <c r="Q29" i="1"/>
  <c r="Q30" i="1"/>
  <c r="I31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I33" i="3"/>
  <c r="I43" i="1"/>
  <c r="I28" i="1"/>
  <c r="I27" i="3"/>
  <c r="I46" i="6"/>
  <c r="I41" i="1"/>
  <c r="I30" i="3"/>
  <c r="I49" i="6"/>
  <c r="I49" i="1"/>
  <c r="I36" i="1"/>
  <c r="I39" i="3"/>
  <c r="I44" i="1"/>
  <c r="I35" i="3"/>
  <c r="I44" i="4"/>
  <c r="I39" i="4"/>
  <c r="I34" i="4"/>
  <c r="I25" i="4"/>
  <c r="I41" i="5"/>
  <c r="I40" i="1"/>
  <c r="I43" i="3"/>
  <c r="I22" i="3"/>
  <c r="I49" i="3"/>
  <c r="J52" i="4"/>
  <c r="I45" i="6"/>
  <c r="I33" i="6"/>
  <c r="I42" i="3"/>
  <c r="I38" i="3"/>
  <c r="I43" i="4"/>
  <c r="I29" i="4"/>
  <c r="I36" i="6"/>
  <c r="I28" i="6"/>
  <c r="I34" i="3"/>
  <c r="I26" i="3"/>
  <c r="I33" i="4"/>
  <c r="E48" i="1"/>
  <c r="F48" i="1"/>
  <c r="G48" i="1"/>
  <c r="E39" i="1"/>
  <c r="F39" i="1"/>
  <c r="G39" i="1"/>
  <c r="E35" i="1"/>
  <c r="F35" i="1"/>
  <c r="G35" i="1"/>
  <c r="I29" i="3"/>
  <c r="C11" i="3"/>
  <c r="C12" i="3"/>
  <c r="C16" i="3"/>
  <c r="D18" i="3"/>
  <c r="I21" i="3"/>
  <c r="I28" i="4"/>
  <c r="I23" i="4"/>
  <c r="I48" i="6"/>
  <c r="I49" i="5"/>
  <c r="I46" i="3"/>
  <c r="I37" i="3"/>
  <c r="I47" i="3"/>
  <c r="J50" i="4"/>
  <c r="I46" i="4"/>
  <c r="I37" i="4"/>
  <c r="I41" i="6"/>
  <c r="I43" i="6"/>
  <c r="I23" i="6"/>
  <c r="J53" i="5"/>
  <c r="I43" i="5"/>
  <c r="I47" i="1"/>
  <c r="I45" i="3"/>
  <c r="I41" i="4"/>
  <c r="I36" i="4"/>
  <c r="J52" i="6"/>
  <c r="I39" i="5"/>
  <c r="I23" i="5"/>
  <c r="E51" i="1"/>
  <c r="F51" i="1"/>
  <c r="G51" i="1"/>
  <c r="E21" i="1"/>
  <c r="F21" i="1"/>
  <c r="G21" i="1"/>
  <c r="E29" i="1"/>
  <c r="F29" i="1"/>
  <c r="G29" i="1"/>
  <c r="E53" i="1"/>
  <c r="F53" i="1"/>
  <c r="G53" i="1"/>
  <c r="E34" i="1"/>
  <c r="F34" i="1"/>
  <c r="G34" i="1"/>
  <c r="E42" i="1"/>
  <c r="F42" i="1"/>
  <c r="G42" i="1"/>
  <c r="E37" i="1"/>
  <c r="F37" i="1"/>
  <c r="G37" i="1"/>
  <c r="E45" i="1"/>
  <c r="F45" i="1"/>
  <c r="G45" i="1"/>
  <c r="E50" i="1"/>
  <c r="F50" i="1"/>
  <c r="G50" i="1"/>
  <c r="E26" i="1"/>
  <c r="F26" i="1"/>
  <c r="G26" i="1"/>
  <c r="E23" i="1"/>
  <c r="F23" i="1"/>
  <c r="G23" i="1"/>
  <c r="E32" i="1"/>
  <c r="F32" i="1"/>
  <c r="G32" i="1"/>
  <c r="C15" i="1"/>
  <c r="C18" i="1"/>
  <c r="E24" i="1"/>
  <c r="F24" i="1"/>
  <c r="G24" i="1"/>
  <c r="E27" i="1"/>
  <c r="F27" i="1"/>
  <c r="G27" i="1"/>
  <c r="E30" i="1"/>
  <c r="F30" i="1"/>
  <c r="G30" i="1"/>
  <c r="E38" i="1"/>
  <c r="F38" i="1"/>
  <c r="G38" i="1"/>
  <c r="E46" i="1"/>
  <c r="F46" i="1"/>
  <c r="G46" i="1"/>
  <c r="I22" i="1"/>
  <c r="E33" i="1"/>
  <c r="F33" i="1"/>
  <c r="G33" i="1"/>
  <c r="E25" i="1"/>
  <c r="F25" i="1"/>
  <c r="G25" i="1"/>
  <c r="E52" i="1"/>
  <c r="F52" i="1"/>
  <c r="G52" i="1"/>
  <c r="I49" i="4"/>
  <c r="J51" i="6"/>
  <c r="I31" i="6"/>
  <c r="I26" i="6"/>
  <c r="I22" i="6"/>
  <c r="C11" i="6"/>
  <c r="C12" i="6"/>
  <c r="C16" i="6"/>
  <c r="D18" i="6"/>
  <c r="I36" i="3"/>
  <c r="I23" i="3"/>
  <c r="J51" i="3"/>
  <c r="I47" i="4"/>
  <c r="I45" i="4"/>
  <c r="I21" i="4"/>
  <c r="C11" i="4"/>
  <c r="I38" i="6"/>
  <c r="I40" i="4"/>
  <c r="I24" i="4"/>
  <c r="I35" i="6"/>
  <c r="I32" i="6"/>
  <c r="I39" i="6"/>
  <c r="I30" i="4"/>
  <c r="I48" i="5"/>
  <c r="I44" i="5"/>
  <c r="I40" i="5"/>
  <c r="I48" i="4"/>
  <c r="I32" i="4"/>
  <c r="I44" i="6"/>
  <c r="I27" i="6"/>
  <c r="I24" i="6"/>
  <c r="J50" i="3"/>
  <c r="J52" i="5"/>
  <c r="I42" i="6"/>
  <c r="I47" i="6"/>
  <c r="I25" i="3"/>
  <c r="I38" i="4"/>
  <c r="I27" i="4"/>
  <c r="I22" i="4"/>
  <c r="I40" i="6"/>
  <c r="I53" i="7"/>
  <c r="K64" i="7"/>
  <c r="I51" i="7"/>
  <c r="J62" i="7"/>
  <c r="I50" i="7"/>
  <c r="K61" i="7"/>
  <c r="J57" i="7"/>
  <c r="J56" i="7"/>
  <c r="K60" i="7"/>
  <c r="K59" i="7"/>
  <c r="K65" i="7"/>
  <c r="K58" i="7"/>
  <c r="O53" i="3"/>
  <c r="R53" i="3"/>
  <c r="O50" i="3"/>
  <c r="R50" i="3"/>
  <c r="O28" i="3"/>
  <c r="R28" i="3"/>
  <c r="O36" i="3"/>
  <c r="R36" i="3"/>
  <c r="O44" i="3"/>
  <c r="R44" i="3"/>
  <c r="O27" i="3"/>
  <c r="R27" i="3"/>
  <c r="O37" i="3"/>
  <c r="R37" i="3"/>
  <c r="O46" i="3"/>
  <c r="R46" i="3"/>
  <c r="O29" i="3"/>
  <c r="R29" i="3"/>
  <c r="O47" i="3"/>
  <c r="R47" i="3"/>
  <c r="O38" i="3"/>
  <c r="R38" i="3"/>
  <c r="O21" i="3"/>
  <c r="R21" i="3"/>
  <c r="O30" i="3"/>
  <c r="R30" i="3"/>
  <c r="O39" i="3"/>
  <c r="R39" i="3"/>
  <c r="O48" i="3"/>
  <c r="R48" i="3"/>
  <c r="O22" i="3"/>
  <c r="R22" i="3"/>
  <c r="O31" i="3"/>
  <c r="R31" i="3"/>
  <c r="O40" i="3"/>
  <c r="R40" i="3"/>
  <c r="O49" i="3"/>
  <c r="R49" i="3"/>
  <c r="O51" i="3"/>
  <c r="R51" i="3"/>
  <c r="O23" i="3"/>
  <c r="R23" i="3"/>
  <c r="O32" i="3"/>
  <c r="R32" i="3"/>
  <c r="O41" i="3"/>
  <c r="R41" i="3"/>
  <c r="O42" i="3"/>
  <c r="R42" i="3"/>
  <c r="O43" i="3"/>
  <c r="R43" i="3"/>
  <c r="O24" i="3"/>
  <c r="R24" i="3"/>
  <c r="O45" i="3"/>
  <c r="R45" i="3"/>
  <c r="O25" i="3"/>
  <c r="R25" i="3"/>
  <c r="O26" i="3"/>
  <c r="R26" i="3"/>
  <c r="O33" i="3"/>
  <c r="R33" i="3"/>
  <c r="O34" i="3"/>
  <c r="R34" i="3"/>
  <c r="O52" i="3"/>
  <c r="R52" i="3"/>
  <c r="O35" i="3"/>
  <c r="R35" i="3"/>
  <c r="O53" i="4"/>
  <c r="R53" i="4"/>
  <c r="O22" i="4"/>
  <c r="R22" i="4"/>
  <c r="O30" i="4"/>
  <c r="R30" i="4"/>
  <c r="O38" i="4"/>
  <c r="R38" i="4"/>
  <c r="O46" i="4"/>
  <c r="R46" i="4"/>
  <c r="O51" i="4"/>
  <c r="R51" i="4"/>
  <c r="O24" i="4"/>
  <c r="R24" i="4"/>
  <c r="O32" i="4"/>
  <c r="R32" i="4"/>
  <c r="O40" i="4"/>
  <c r="R40" i="4"/>
  <c r="O48" i="4"/>
  <c r="R48" i="4"/>
  <c r="O26" i="4"/>
  <c r="R26" i="4"/>
  <c r="O36" i="4"/>
  <c r="R36" i="4"/>
  <c r="O47" i="4"/>
  <c r="R47" i="4"/>
  <c r="O27" i="4"/>
  <c r="R27" i="4"/>
  <c r="O37" i="4"/>
  <c r="R37" i="4"/>
  <c r="O49" i="4"/>
  <c r="R49" i="4"/>
  <c r="O28" i="4"/>
  <c r="R28" i="4"/>
  <c r="O39" i="4"/>
  <c r="R39" i="4"/>
  <c r="O29" i="4"/>
  <c r="R29" i="4"/>
  <c r="O41" i="4"/>
  <c r="R41" i="4"/>
  <c r="O50" i="4"/>
  <c r="R50" i="4"/>
  <c r="O31" i="4"/>
  <c r="R31" i="4"/>
  <c r="O42" i="4"/>
  <c r="R42" i="4"/>
  <c r="O23" i="4"/>
  <c r="R23" i="4"/>
  <c r="O25" i="4"/>
  <c r="R25" i="4"/>
  <c r="O33" i="4"/>
  <c r="R33" i="4"/>
  <c r="O34" i="4"/>
  <c r="R34" i="4"/>
  <c r="O35" i="4"/>
  <c r="R35" i="4"/>
  <c r="O43" i="4"/>
  <c r="R43" i="4"/>
  <c r="O44" i="4"/>
  <c r="R44" i="4"/>
  <c r="O21" i="4"/>
  <c r="R21" i="4"/>
  <c r="O45" i="4"/>
  <c r="R45" i="4"/>
  <c r="O52" i="4"/>
  <c r="R52" i="4"/>
  <c r="I25" i="1"/>
  <c r="I34" i="1"/>
  <c r="I33" i="1"/>
  <c r="I32" i="1"/>
  <c r="J53" i="1"/>
  <c r="O53" i="6"/>
  <c r="R53" i="6"/>
  <c r="O28" i="6"/>
  <c r="R28" i="6"/>
  <c r="O36" i="6"/>
  <c r="R36" i="6"/>
  <c r="O44" i="6"/>
  <c r="R44" i="6"/>
  <c r="O22" i="6"/>
  <c r="R22" i="6"/>
  <c r="O30" i="6"/>
  <c r="R30" i="6"/>
  <c r="O38" i="6"/>
  <c r="R38" i="6"/>
  <c r="O46" i="6"/>
  <c r="R46" i="6"/>
  <c r="O51" i="6"/>
  <c r="R51" i="6"/>
  <c r="O23" i="6"/>
  <c r="R23" i="6"/>
  <c r="O33" i="6"/>
  <c r="R33" i="6"/>
  <c r="O43" i="6"/>
  <c r="R43" i="6"/>
  <c r="O24" i="6"/>
  <c r="R24" i="6"/>
  <c r="O34" i="6"/>
  <c r="R34" i="6"/>
  <c r="O45" i="6"/>
  <c r="R45" i="6"/>
  <c r="O25" i="6"/>
  <c r="R25" i="6"/>
  <c r="O35" i="6"/>
  <c r="R35" i="6"/>
  <c r="O47" i="6"/>
  <c r="R47" i="6"/>
  <c r="O26" i="6"/>
  <c r="R26" i="6"/>
  <c r="O37" i="6"/>
  <c r="R37" i="6"/>
  <c r="O48" i="6"/>
  <c r="R48" i="6"/>
  <c r="O52" i="6"/>
  <c r="R52" i="6"/>
  <c r="O27" i="6"/>
  <c r="R27" i="6"/>
  <c r="O39" i="6"/>
  <c r="R39" i="6"/>
  <c r="O49" i="6"/>
  <c r="R49" i="6"/>
  <c r="O29" i="6"/>
  <c r="R29" i="6"/>
  <c r="O40" i="6"/>
  <c r="R40" i="6"/>
  <c r="O31" i="6"/>
  <c r="R31" i="6"/>
  <c r="O41" i="6"/>
  <c r="R41" i="6"/>
  <c r="O50" i="6"/>
  <c r="R50" i="6"/>
  <c r="O21" i="6"/>
  <c r="R21" i="6"/>
  <c r="O32" i="6"/>
  <c r="R32" i="6"/>
  <c r="O42" i="6"/>
  <c r="R42" i="6"/>
  <c r="I23" i="1"/>
  <c r="I29" i="1"/>
  <c r="I27" i="1"/>
  <c r="I46" i="1"/>
  <c r="I26" i="1"/>
  <c r="C11" i="1"/>
  <c r="C12" i="1"/>
  <c r="C16" i="1"/>
  <c r="D18" i="1"/>
  <c r="I21" i="1"/>
  <c r="I24" i="1"/>
  <c r="I38" i="1"/>
  <c r="J50" i="1"/>
  <c r="J51" i="1"/>
  <c r="I35" i="1"/>
  <c r="I42" i="1"/>
  <c r="J52" i="1"/>
  <c r="I30" i="1"/>
  <c r="I45" i="1"/>
  <c r="I39" i="1"/>
  <c r="I37" i="1"/>
  <c r="I48" i="1"/>
  <c r="R18" i="6"/>
  <c r="C14" i="6"/>
  <c r="O53" i="1"/>
  <c r="R53" i="1"/>
  <c r="O52" i="1"/>
  <c r="R52" i="1"/>
  <c r="O21" i="1"/>
  <c r="R21" i="1"/>
  <c r="O29" i="1"/>
  <c r="R29" i="1"/>
  <c r="O37" i="1"/>
  <c r="R37" i="1"/>
  <c r="O45" i="1"/>
  <c r="R45" i="1"/>
  <c r="O24" i="1"/>
  <c r="R24" i="1"/>
  <c r="O40" i="1"/>
  <c r="R40" i="1"/>
  <c r="O48" i="1"/>
  <c r="R48" i="1"/>
  <c r="O32" i="1"/>
  <c r="R32" i="1"/>
  <c r="O51" i="1"/>
  <c r="R51" i="1"/>
  <c r="O25" i="1"/>
  <c r="R25" i="1"/>
  <c r="O33" i="1"/>
  <c r="R33" i="1"/>
  <c r="O41" i="1"/>
  <c r="R41" i="1"/>
  <c r="O49" i="1"/>
  <c r="R49" i="1"/>
  <c r="O46" i="1"/>
  <c r="R46" i="1"/>
  <c r="O43" i="1"/>
  <c r="R43" i="1"/>
  <c r="O26" i="1"/>
  <c r="R26" i="1"/>
  <c r="O47" i="1"/>
  <c r="R47" i="1"/>
  <c r="O23" i="1"/>
  <c r="R23" i="1"/>
  <c r="O36" i="1"/>
  <c r="R36" i="1"/>
  <c r="O39" i="1"/>
  <c r="R39" i="1"/>
  <c r="O22" i="1"/>
  <c r="R22" i="1"/>
  <c r="O44" i="1"/>
  <c r="R44" i="1"/>
  <c r="O27" i="1"/>
  <c r="R27" i="1"/>
  <c r="O30" i="1"/>
  <c r="R30" i="1"/>
  <c r="O34" i="1"/>
  <c r="R34" i="1"/>
  <c r="O50" i="1"/>
  <c r="R50" i="1"/>
  <c r="O38" i="1"/>
  <c r="R38" i="1"/>
  <c r="O28" i="1"/>
  <c r="R28" i="1"/>
  <c r="O31" i="1"/>
  <c r="R31" i="1"/>
  <c r="O35" i="1"/>
  <c r="R35" i="1"/>
  <c r="O42" i="1"/>
  <c r="R42" i="1"/>
  <c r="R18" i="4"/>
  <c r="C14" i="4"/>
  <c r="R18" i="3"/>
  <c r="C14" i="3"/>
  <c r="R18" i="1"/>
  <c r="C12" i="5"/>
  <c r="C12" i="7"/>
  <c r="C11" i="7"/>
  <c r="C11" i="5"/>
  <c r="O27" i="5" l="1"/>
  <c r="R27" i="5" s="1"/>
  <c r="O48" i="5"/>
  <c r="R48" i="5" s="1"/>
  <c r="O29" i="5"/>
  <c r="R29" i="5" s="1"/>
  <c r="C15" i="5"/>
  <c r="O60" i="5"/>
  <c r="R60" i="5" s="1"/>
  <c r="O42" i="5"/>
  <c r="R42" i="5" s="1"/>
  <c r="O43" i="5"/>
  <c r="R43" i="5" s="1"/>
  <c r="O32" i="5"/>
  <c r="R32" i="5" s="1"/>
  <c r="O61" i="5"/>
  <c r="R61" i="5" s="1"/>
  <c r="O41" i="5"/>
  <c r="R41" i="5" s="1"/>
  <c r="O26" i="5"/>
  <c r="R26" i="5" s="1"/>
  <c r="O22" i="5"/>
  <c r="R22" i="5" s="1"/>
  <c r="O58" i="5"/>
  <c r="R58" i="5" s="1"/>
  <c r="O30" i="5"/>
  <c r="R30" i="5" s="1"/>
  <c r="O63" i="5"/>
  <c r="R63" i="5" s="1"/>
  <c r="O44" i="5"/>
  <c r="R44" i="5" s="1"/>
  <c r="O25" i="5"/>
  <c r="R25" i="5" s="1"/>
  <c r="O53" i="5"/>
  <c r="R53" i="5" s="1"/>
  <c r="O38" i="5"/>
  <c r="R38" i="5" s="1"/>
  <c r="O39" i="5"/>
  <c r="R39" i="5" s="1"/>
  <c r="O28" i="5"/>
  <c r="R28" i="5" s="1"/>
  <c r="O23" i="5"/>
  <c r="R23" i="5" s="1"/>
  <c r="O37" i="5"/>
  <c r="R37" i="5" s="1"/>
  <c r="O47" i="5"/>
  <c r="R47" i="5" s="1"/>
  <c r="O57" i="5"/>
  <c r="R57" i="5" s="1"/>
  <c r="O31" i="5"/>
  <c r="R31" i="5" s="1"/>
  <c r="O52" i="5"/>
  <c r="R52" i="5" s="1"/>
  <c r="O33" i="5"/>
  <c r="R33" i="5" s="1"/>
  <c r="O50" i="5"/>
  <c r="R50" i="5" s="1"/>
  <c r="O36" i="5"/>
  <c r="R36" i="5" s="1"/>
  <c r="O62" i="5"/>
  <c r="R62" i="5" s="1"/>
  <c r="O51" i="5"/>
  <c r="R51" i="5" s="1"/>
  <c r="O40" i="5"/>
  <c r="R40" i="5" s="1"/>
  <c r="O21" i="5"/>
  <c r="R21" i="5" s="1"/>
  <c r="O49" i="5"/>
  <c r="R49" i="5" s="1"/>
  <c r="O34" i="5"/>
  <c r="R34" i="5" s="1"/>
  <c r="O35" i="5"/>
  <c r="R35" i="5" s="1"/>
  <c r="O24" i="5"/>
  <c r="R24" i="5" s="1"/>
  <c r="O59" i="5"/>
  <c r="R59" i="5" s="1"/>
  <c r="O46" i="5"/>
  <c r="R46" i="5" s="1"/>
  <c r="O45" i="5"/>
  <c r="R45" i="5" s="1"/>
  <c r="O54" i="5"/>
  <c r="R54" i="5" s="1"/>
  <c r="O55" i="5"/>
  <c r="R55" i="5" s="1"/>
  <c r="O56" i="5"/>
  <c r="R56" i="5" s="1"/>
  <c r="O54" i="7"/>
  <c r="S54" i="7" s="1"/>
  <c r="O60" i="7"/>
  <c r="S60" i="7" s="1"/>
  <c r="O56" i="7"/>
  <c r="S56" i="7" s="1"/>
  <c r="O50" i="7"/>
  <c r="S50" i="7" s="1"/>
  <c r="O55" i="7"/>
  <c r="S55" i="7" s="1"/>
  <c r="O61" i="7"/>
  <c r="S61" i="7" s="1"/>
  <c r="O57" i="7"/>
  <c r="S57" i="7" s="1"/>
  <c r="O51" i="7"/>
  <c r="S51" i="7" s="1"/>
  <c r="O52" i="7"/>
  <c r="S52" i="7" s="1"/>
  <c r="O62" i="7"/>
  <c r="S62" i="7" s="1"/>
  <c r="O58" i="7"/>
  <c r="S58" i="7" s="1"/>
  <c r="O64" i="7"/>
  <c r="S64" i="7" s="1"/>
  <c r="O65" i="7"/>
  <c r="S65" i="7" s="1"/>
  <c r="O63" i="7"/>
  <c r="S63" i="7" s="1"/>
  <c r="O59" i="7"/>
  <c r="S59" i="7" s="1"/>
  <c r="O53" i="7"/>
  <c r="S53" i="7" s="1"/>
  <c r="C15" i="7"/>
  <c r="C16" i="7"/>
  <c r="D18" i="7" s="1"/>
  <c r="C16" i="5"/>
  <c r="D18" i="5" s="1"/>
  <c r="S18" i="7" l="1"/>
  <c r="C18" i="5"/>
  <c r="E16" i="5"/>
  <c r="E17" i="5" s="1"/>
  <c r="R18" i="5"/>
  <c r="C18" i="7"/>
  <c r="F18" i="7"/>
  <c r="F19" i="7" s="1"/>
</calcChain>
</file>

<file path=xl/sharedStrings.xml><?xml version="1.0" encoding="utf-8"?>
<sst xmlns="http://schemas.openxmlformats.org/spreadsheetml/2006/main" count="1287" uniqueCount="244">
  <si>
    <t>OEJV 0191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</si>
  <si>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</si>
  <si>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</si>
  <si>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</si>
  <si>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</si>
  <si>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</si>
  <si>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</si>
  <si>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</si>
  <si>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</si>
  <si>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</si>
  <si>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</si>
  <si>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</si>
  <si>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</si>
  <si>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</si>
  <si>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</si>
  <si>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</si>
  <si>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</si>
  <si>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</si>
  <si>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</si>
  <si>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</si>
  <si>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</si>
  <si>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</si>
  <si>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</si>
  <si>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</si>
  <si>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</si>
  <si>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</si>
  <si>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</si>
  <si>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</si>
  <si>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</si>
  <si>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</si>
  <si>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</si>
  <si>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</si>
  <si>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V1016 Oph</t>
  </si>
  <si>
    <t>Locher K</t>
  </si>
  <si>
    <t>BBSAG Bull.83</t>
  </si>
  <si>
    <t>B</t>
  </si>
  <si>
    <t>BBSAG Bull.84</t>
  </si>
  <si>
    <t>BBSAG Bull.85</t>
  </si>
  <si>
    <t>Paschke A</t>
  </si>
  <si>
    <t>BBSAG Bull.96</t>
  </si>
  <si>
    <t>BBSAG Bull.98</t>
  </si>
  <si>
    <t>BBSAG Bull.102</t>
  </si>
  <si>
    <t>BBSAG Bull.108</t>
  </si>
  <si>
    <t>BBSAG Bull.118</t>
  </si>
  <si>
    <t>II</t>
  </si>
  <si>
    <t>BBSAG</t>
  </si>
  <si>
    <t>not avail.</t>
  </si>
  <si>
    <t>Period wrong???</t>
  </si>
  <si>
    <t>Better fit?</t>
  </si>
  <si>
    <t>EW:/KE:</t>
  </si>
  <si>
    <t>IBVS 5543</t>
  </si>
  <si>
    <t>IBVS</t>
  </si>
  <si>
    <t>IBVS 5595</t>
  </si>
  <si>
    <t>I</t>
  </si>
  <si>
    <t>Plausible fit with error bars</t>
  </si>
  <si>
    <t>But the pri./sec designations don't fit</t>
  </si>
  <si>
    <t># of data points:</t>
  </si>
  <si>
    <t>V1016 Oph / gsc 5042-0673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</si>
  <si>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</si>
  <si>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</si>
  <si>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</si>
  <si>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</si>
  <si>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</si>
  <si>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</si>
  <si>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</si>
  <si>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5438</t>
  </si>
  <si>
    <t>Start of linear fit &gt;&gt;&gt;&gt;&gt;&gt;&gt;&gt;&gt;&gt;&gt;&gt;&gt;&gt;&gt;&gt;&gt;&gt;&gt;&gt;&gt;</t>
  </si>
  <si>
    <t>IBVS 5894</t>
  </si>
  <si>
    <t>Add cycle</t>
  </si>
  <si>
    <t>Old Cycle</t>
  </si>
  <si>
    <t>OEJV 116</t>
  </si>
  <si>
    <t>IBVS 5690</t>
  </si>
  <si>
    <t>IBVS 5992</t>
  </si>
  <si>
    <t>OEJV 0142</t>
  </si>
  <si>
    <t>IBVS 6029</t>
  </si>
  <si>
    <t>VSX 2013-03-04</t>
  </si>
  <si>
    <t>EW/KE</t>
  </si>
  <si>
    <t xml:space="preserve">V1016 Oph / GSC 5042-0673               </t>
  </si>
  <si>
    <r>
      <t>dev</t>
    </r>
    <r>
      <rPr>
        <b/>
        <vertAlign val="superscript"/>
        <sz val="10"/>
        <rFont val="Arial"/>
        <family val="2"/>
      </rPr>
      <t>2</t>
    </r>
  </si>
  <si>
    <t>RMS dev</t>
  </si>
  <si>
    <t>OEJV 0155</t>
  </si>
  <si>
    <t>0,0040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</si>
  <si>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</si>
  <si>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</si>
  <si>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</si>
  <si>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</si>
  <si>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</si>
  <si>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</si>
  <si>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</si>
  <si>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</si>
  <si>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</si>
  <si>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</si>
  <si>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</si>
  <si>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</si>
  <si>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2446907.542 </t>
  </si>
  <si>
    <t> 22.04.1987 01:00 </t>
  </si>
  <si>
    <t> -0.077 </t>
  </si>
  <si>
    <t>V </t>
  </si>
  <si>
    <t> K.Locher </t>
  </si>
  <si>
    <t> BBS 83 </t>
  </si>
  <si>
    <t>2446908.566 </t>
  </si>
  <si>
    <t> 23.04.1987 01:35 </t>
  </si>
  <si>
    <t> -0.071 </t>
  </si>
  <si>
    <t>2446909.590 </t>
  </si>
  <si>
    <t> 24.04.1987 02:09 </t>
  </si>
  <si>
    <t> -0.065 </t>
  </si>
  <si>
    <t>2446910.604 </t>
  </si>
  <si>
    <t> 25.04.1987 02:29 </t>
  </si>
  <si>
    <t> -0.068 </t>
  </si>
  <si>
    <t>2446914.461 </t>
  </si>
  <si>
    <t> 28.04.1987 23:03 </t>
  </si>
  <si>
    <t> -0.079 </t>
  </si>
  <si>
    <t>2446915.489 </t>
  </si>
  <si>
    <t> 29.04.1987 23:44 </t>
  </si>
  <si>
    <t> -0.069 </t>
  </si>
  <si>
    <t>2446917.526 </t>
  </si>
  <si>
    <t> 02.05.1987 00:37 </t>
  </si>
  <si>
    <t>2446923.437 </t>
  </si>
  <si>
    <t> 07.05.1987 22:29 </t>
  </si>
  <si>
    <t> -0.061 </t>
  </si>
  <si>
    <t>2446923.623 </t>
  </si>
  <si>
    <t> 08.05.1987 02:57 </t>
  </si>
  <si>
    <t> -0.078 </t>
  </si>
  <si>
    <t>2446932.382 </t>
  </si>
  <si>
    <t> 16.05.1987 21:10 </t>
  </si>
  <si>
    <t> -0.073 </t>
  </si>
  <si>
    <t> BBS 84 </t>
  </si>
  <si>
    <t>2446932.586 </t>
  </si>
  <si>
    <t> 17.05.1987 02:03 </t>
  </si>
  <si>
    <t>2446938.492 </t>
  </si>
  <si>
    <t> 22.05.1987 23:48 </t>
  </si>
  <si>
    <t>2446939.518 </t>
  </si>
  <si>
    <t> 24.05.1987 00:25 </t>
  </si>
  <si>
    <t> -0.063 </t>
  </si>
  <si>
    <t>2446941.539 </t>
  </si>
  <si>
    <t> 26.05.1987 00:56 </t>
  </si>
  <si>
    <t>2446946.430 </t>
  </si>
  <si>
    <t> 30.05.1987 22:19 </t>
  </si>
  <si>
    <t> -0.072 </t>
  </si>
  <si>
    <t>2446948.463 </t>
  </si>
  <si>
    <t> 01.06.1987 23:06 </t>
  </si>
  <si>
    <t> -0.075 </t>
  </si>
  <si>
    <t>2446952.345 </t>
  </si>
  <si>
    <t> 05.06.1987 20:16 </t>
  </si>
  <si>
    <t>2446972.485 </t>
  </si>
  <si>
    <t> 25.06.1987 23:38 </t>
  </si>
  <si>
    <t>2446974.525 </t>
  </si>
  <si>
    <t> 28.06.1987 00:36 </t>
  </si>
  <si>
    <t>2446987.360 </t>
  </si>
  <si>
    <t> 10.07.1987 20:38 </t>
  </si>
  <si>
    <t> -0.062 </t>
  </si>
  <si>
    <t>2446990.387 </t>
  </si>
  <si>
    <t> 13.07.1987 21:17 </t>
  </si>
  <si>
    <t> -0.088 </t>
  </si>
  <si>
    <t>2447004.393 </t>
  </si>
  <si>
    <t> 27.07.1987 21:25 </t>
  </si>
  <si>
    <t> -0.129 </t>
  </si>
  <si>
    <t>2447023.372 </t>
  </si>
  <si>
    <t> 15.08.1987 20:55 </t>
  </si>
  <si>
    <t> -0.083 </t>
  </si>
  <si>
    <t> BBS 85 </t>
  </si>
  <si>
    <t>2448086.500 </t>
  </si>
  <si>
    <t> 14.07.1990 00:00 </t>
  </si>
  <si>
    <t> -0.045 </t>
  </si>
  <si>
    <t> BBS 96 </t>
  </si>
  <si>
    <t>2448444.396 </t>
  </si>
  <si>
    <t> 06.07.1991 21:30 </t>
  </si>
  <si>
    <t> -0.041 </t>
  </si>
  <si>
    <t>E </t>
  </si>
  <si>
    <t>?</t>
  </si>
  <si>
    <t> A.Paschke </t>
  </si>
  <si>
    <t> BBS 98 </t>
  </si>
  <si>
    <t>2448447.460 </t>
  </si>
  <si>
    <t> 09.07.1991 23:02 </t>
  </si>
  <si>
    <t> -0.030 </t>
  </si>
  <si>
    <t>2448756.493 </t>
  </si>
  <si>
    <t> 13.05.1992 23:49 </t>
  </si>
  <si>
    <t> BBS 102 </t>
  </si>
  <si>
    <t>2449536.414 </t>
  </si>
  <si>
    <t> 02.07.1994 21:56 </t>
  </si>
  <si>
    <t> -0.020 </t>
  </si>
  <si>
    <t> BBS 108 </t>
  </si>
  <si>
    <t>2450898.565 </t>
  </si>
  <si>
    <t> 26.03.1998 01:33 </t>
  </si>
  <si>
    <t> -0.016 </t>
  </si>
  <si>
    <t> BBS 118 </t>
  </si>
  <si>
    <t>2451377.387 </t>
  </si>
  <si>
    <t> 17.07.1999 21:17 </t>
  </si>
  <si>
    <t> -0.012 </t>
  </si>
  <si>
    <t> BBS 121 </t>
  </si>
  <si>
    <t>2452073.436 </t>
  </si>
  <si>
    <t> 12.06.2001 22:27 </t>
  </si>
  <si>
    <t> 0.000 </t>
  </si>
  <si>
    <t> BBS 126 </t>
  </si>
  <si>
    <t>2452501.356 </t>
  </si>
  <si>
    <t> 14.08.2002 20:32 </t>
  </si>
  <si>
    <t> BBS 129 </t>
  </si>
  <si>
    <t>2452817.313 </t>
  </si>
  <si>
    <t> 26.06.2003 19:30 </t>
  </si>
  <si>
    <t> -0.001 </t>
  </si>
  <si>
    <t> BBS 130 </t>
  </si>
  <si>
    <t>2452828.307 </t>
  </si>
  <si>
    <t> 07.07.2003 19:22 </t>
  </si>
  <si>
    <t>2453165.434 </t>
  </si>
  <si>
    <t> 08.06.2004 22:24 </t>
  </si>
  <si>
    <t> A. Paschke </t>
  </si>
  <si>
    <t>IBVS 5653 </t>
  </si>
  <si>
    <t>2453544.7038 </t>
  </si>
  <si>
    <t> 23.06.2005 04:53 </t>
  </si>
  <si>
    <t> 0.0025 </t>
  </si>
  <si>
    <t> T. Krajci </t>
  </si>
  <si>
    <t>IBVS 5690 </t>
  </si>
  <si>
    <t>2453552.6465 </t>
  </si>
  <si>
    <t> 01.07.2005 03:30 </t>
  </si>
  <si>
    <t> 0.0056 </t>
  </si>
  <si>
    <t>2454983.596 </t>
  </si>
  <si>
    <t> 01.06.2009 02:18 </t>
  </si>
  <si>
    <t> -0.002 </t>
  </si>
  <si>
    <t>C </t>
  </si>
  <si>
    <t>o</t>
  </si>
  <si>
    <t>OEJV 0116 </t>
  </si>
  <si>
    <t>2454984.8212 </t>
  </si>
  <si>
    <t> 02.06.2009 07:42 </t>
  </si>
  <si>
    <t> 0.0021 </t>
  </si>
  <si>
    <t> R.Diethelm </t>
  </si>
  <si>
    <t>IBVS 5894 </t>
  </si>
  <si>
    <t>2455631.587 </t>
  </si>
  <si>
    <t> 11.03.2011 02:05 </t>
  </si>
  <si>
    <t>OEJV 0142 </t>
  </si>
  <si>
    <t>2455667.8256 </t>
  </si>
  <si>
    <t> 16.04.2011 07:48 </t>
  </si>
  <si>
    <t> -0.0011 </t>
  </si>
  <si>
    <t>IBVS 5992 </t>
  </si>
  <si>
    <t>2456045.8721 </t>
  </si>
  <si>
    <t> 28.04.2012 08:55 </t>
  </si>
  <si>
    <t> -0.0008 </t>
  </si>
  <si>
    <t>IBVS 6029 </t>
  </si>
  <si>
    <t>2456092.2890 </t>
  </si>
  <si>
    <t> 13.06.2012 18:56 </t>
  </si>
  <si>
    <t> 0.0001 </t>
  </si>
  <si>
    <t>ns</t>
  </si>
  <si>
    <t>OEJV 0155 </t>
  </si>
  <si>
    <t>BAD?</t>
  </si>
  <si>
    <t>OEJV 0116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</si>
</sst>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56"/>
      <name val="Arial"/>
      <family val="2"/>
    </font>
    <font>
      <b/>
      <vertAlign val="superscript"/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11" fillId="0" borderId="0"/>
    <xf numFmtId="0" fontId="11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10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4" fillId="0" borderId="0" xfId="0" applyFont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0" fillId="0" borderId="9" xfId="0" applyBorder="1" applyAlignment="1">
      <alignment horizontal="center"/>
    </xf>
    <xf numFmtId="0" fontId="10" fillId="0" borderId="0" xfId="0" applyFont="1" applyAlignment="1"/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NumberFormat="1" applyFont="1" applyAlignment="1">
      <alignment horizontal="center" vertical="center"/>
    </xf>
    <xf numFmtId="0" fontId="12" fillId="0" borderId="0" xfId="0" applyFont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1" fillId="0" borderId="0" xfId="0" applyNumberFormat="1" applyFont="1" applyAlignment="1">
      <alignment horizontal="left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5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6" fillId="0" borderId="0" xfId="0" applyFont="1">
      <alignment vertical="top"/>
    </xf>
    <xf numFmtId="0" fontId="13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8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24" borderId="0" xfId="0" applyFont="1" applyFill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10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21" fillId="25" borderId="17" xfId="38" applyFill="1" applyBorder="1" applyAlignment="1" applyProtection="1">
      <alignment horizontal="right" vertical="top" wrapText="1"/>
    </xf>
    <xf numFmtId="0" fontId="22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13" fillId="0" borderId="0" xfId="42" applyFont="1" applyAlignment="1">
      <alignment horizontal="left"/>
    </xf>
    <xf numFmtId="0" fontId="13" fillId="0" borderId="0" xfId="42" applyFont="1" applyAlignment="1">
      <alignment horizontal="center"/>
    </xf>
    <xf numFmtId="0" fontId="17" fillId="0" borderId="0" xfId="42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0" fillId="0" borderId="10" xfId="0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V1016 Oph - O-C Diagr.</a:t>
            </a:r>
          </a:p>
        </c:rich>
      </c:tx>
      <c:layout>
        <c:manualLayout>
          <c:xMode val="edge"/>
          <c:yMode val="edge"/>
          <c:x val="0.3530382840076024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37193621065"/>
          <c:y val="0.14723926380368099"/>
          <c:w val="0.8029569526069770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'!$F$21:$F$992</c:f>
              <c:numCache>
                <c:formatCode>General</c:formatCode>
                <c:ptCount val="972"/>
                <c:pt idx="0">
                  <c:v>-16320.5</c:v>
                </c:pt>
                <c:pt idx="1">
                  <c:v>-16318</c:v>
                </c:pt>
                <c:pt idx="2">
                  <c:v>-16315.5</c:v>
                </c:pt>
                <c:pt idx="3">
                  <c:v>-16313</c:v>
                </c:pt>
                <c:pt idx="4">
                  <c:v>-16303.5</c:v>
                </c:pt>
                <c:pt idx="5">
                  <c:v>-16301</c:v>
                </c:pt>
                <c:pt idx="6">
                  <c:v>-16296</c:v>
                </c:pt>
                <c:pt idx="7">
                  <c:v>-16281.5</c:v>
                </c:pt>
                <c:pt idx="8">
                  <c:v>-16281</c:v>
                </c:pt>
                <c:pt idx="9">
                  <c:v>-16259.5</c:v>
                </c:pt>
                <c:pt idx="10">
                  <c:v>-16259</c:v>
                </c:pt>
                <c:pt idx="11">
                  <c:v>-16244.5</c:v>
                </c:pt>
                <c:pt idx="12">
                  <c:v>-16242</c:v>
                </c:pt>
                <c:pt idx="13">
                  <c:v>-16237</c:v>
                </c:pt>
                <c:pt idx="14">
                  <c:v>-16225</c:v>
                </c:pt>
                <c:pt idx="15">
                  <c:v>-16220</c:v>
                </c:pt>
                <c:pt idx="16">
                  <c:v>-16210.5</c:v>
                </c:pt>
                <c:pt idx="17">
                  <c:v>-16161</c:v>
                </c:pt>
                <c:pt idx="18">
                  <c:v>-16156</c:v>
                </c:pt>
                <c:pt idx="19">
                  <c:v>-16124.5</c:v>
                </c:pt>
                <c:pt idx="20">
                  <c:v>-16117</c:v>
                </c:pt>
                <c:pt idx="21">
                  <c:v>-16082.5</c:v>
                </c:pt>
                <c:pt idx="22">
                  <c:v>-16036</c:v>
                </c:pt>
                <c:pt idx="23">
                  <c:v>-13425</c:v>
                </c:pt>
                <c:pt idx="24">
                  <c:v>-12546</c:v>
                </c:pt>
                <c:pt idx="25">
                  <c:v>-12538.5</c:v>
                </c:pt>
                <c:pt idx="26">
                  <c:v>-11779.5</c:v>
                </c:pt>
                <c:pt idx="27">
                  <c:v>-9864</c:v>
                </c:pt>
                <c:pt idx="28">
                  <c:v>-6518.5</c:v>
                </c:pt>
                <c:pt idx="29">
                  <c:v>-5342.5</c:v>
                </c:pt>
                <c:pt idx="30">
                  <c:v>-3633</c:v>
                </c:pt>
                <c:pt idx="31">
                  <c:v>-3224.5</c:v>
                </c:pt>
                <c:pt idx="32">
                  <c:v>-2582</c:v>
                </c:pt>
                <c:pt idx="33">
                  <c:v>-1806</c:v>
                </c:pt>
                <c:pt idx="34">
                  <c:v>-1779</c:v>
                </c:pt>
                <c:pt idx="35">
                  <c:v>-951</c:v>
                </c:pt>
                <c:pt idx="36">
                  <c:v>-19.5</c:v>
                </c:pt>
                <c:pt idx="37">
                  <c:v>0</c:v>
                </c:pt>
                <c:pt idx="38">
                  <c:v>3514.5</c:v>
                </c:pt>
                <c:pt idx="39">
                  <c:v>3517.5</c:v>
                </c:pt>
                <c:pt idx="40">
                  <c:v>5106</c:v>
                </c:pt>
                <c:pt idx="41">
                  <c:v>5195</c:v>
                </c:pt>
                <c:pt idx="42">
                  <c:v>6123.5</c:v>
                </c:pt>
                <c:pt idx="43">
                  <c:v>6237.5</c:v>
                </c:pt>
                <c:pt idx="44">
                  <c:v>10732.5</c:v>
                </c:pt>
              </c:numCache>
            </c:numRef>
          </c:xVal>
          <c:yVal>
            <c:numRef>
              <c:f>'Active '!$H$21:$H$992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2A-4061-92A2-30A2CE985229}"/>
            </c:ext>
          </c:extLst>
        </c:ser>
        <c:ser>
          <c:idx val="1"/>
          <c:order val="1"/>
          <c:tx>
            <c:strRef>
              <c:f>'Active 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'!$D$21:$D$992</c:f>
                <c:numCache>
                  <c:formatCode>General</c:formatCode>
                  <c:ptCount val="9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31">
                    <c:v>2.7000000000000001E-3</c:v>
                  </c:pt>
                  <c:pt idx="33">
                    <c:v>2E-3</c:v>
                  </c:pt>
                  <c:pt idx="34">
                    <c:v>3.0000000000000001E-3</c:v>
                  </c:pt>
                  <c:pt idx="42">
                    <c:v>2.9999999999999997E-4</c:v>
                  </c:pt>
                  <c:pt idx="43">
                    <c:v>0</c:v>
                  </c:pt>
                  <c:pt idx="44">
                    <c:v>4.0000000000000001E-3</c:v>
                  </c:pt>
                </c:numCache>
              </c:numRef>
            </c:plus>
            <c:minus>
              <c:numRef>
                <c:f>'Active '!$D$21:$D$992</c:f>
                <c:numCache>
                  <c:formatCode>General</c:formatCode>
                  <c:ptCount val="9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31">
                    <c:v>2.7000000000000001E-3</c:v>
                  </c:pt>
                  <c:pt idx="33">
                    <c:v>2E-3</c:v>
                  </c:pt>
                  <c:pt idx="34">
                    <c:v>3.0000000000000001E-3</c:v>
                  </c:pt>
                  <c:pt idx="42">
                    <c:v>2.9999999999999997E-4</c:v>
                  </c:pt>
                  <c:pt idx="43">
                    <c:v>0</c:v>
                  </c:pt>
                  <c:pt idx="44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'!$F$21:$F$992</c:f>
              <c:numCache>
                <c:formatCode>General</c:formatCode>
                <c:ptCount val="972"/>
                <c:pt idx="0">
                  <c:v>-16320.5</c:v>
                </c:pt>
                <c:pt idx="1">
                  <c:v>-16318</c:v>
                </c:pt>
                <c:pt idx="2">
                  <c:v>-16315.5</c:v>
                </c:pt>
                <c:pt idx="3">
                  <c:v>-16313</c:v>
                </c:pt>
                <c:pt idx="4">
                  <c:v>-16303.5</c:v>
                </c:pt>
                <c:pt idx="5">
                  <c:v>-16301</c:v>
                </c:pt>
                <c:pt idx="6">
                  <c:v>-16296</c:v>
                </c:pt>
                <c:pt idx="7">
                  <c:v>-16281.5</c:v>
                </c:pt>
                <c:pt idx="8">
                  <c:v>-16281</c:v>
                </c:pt>
                <c:pt idx="9">
                  <c:v>-16259.5</c:v>
                </c:pt>
                <c:pt idx="10">
                  <c:v>-16259</c:v>
                </c:pt>
                <c:pt idx="11">
                  <c:v>-16244.5</c:v>
                </c:pt>
                <c:pt idx="12">
                  <c:v>-16242</c:v>
                </c:pt>
                <c:pt idx="13">
                  <c:v>-16237</c:v>
                </c:pt>
                <c:pt idx="14">
                  <c:v>-16225</c:v>
                </c:pt>
                <c:pt idx="15">
                  <c:v>-16220</c:v>
                </c:pt>
                <c:pt idx="16">
                  <c:v>-16210.5</c:v>
                </c:pt>
                <c:pt idx="17">
                  <c:v>-16161</c:v>
                </c:pt>
                <c:pt idx="18">
                  <c:v>-16156</c:v>
                </c:pt>
                <c:pt idx="19">
                  <c:v>-16124.5</c:v>
                </c:pt>
                <c:pt idx="20">
                  <c:v>-16117</c:v>
                </c:pt>
                <c:pt idx="21">
                  <c:v>-16082.5</c:v>
                </c:pt>
                <c:pt idx="22">
                  <c:v>-16036</c:v>
                </c:pt>
                <c:pt idx="23">
                  <c:v>-13425</c:v>
                </c:pt>
                <c:pt idx="24">
                  <c:v>-12546</c:v>
                </c:pt>
                <c:pt idx="25">
                  <c:v>-12538.5</c:v>
                </c:pt>
                <c:pt idx="26">
                  <c:v>-11779.5</c:v>
                </c:pt>
                <c:pt idx="27">
                  <c:v>-9864</c:v>
                </c:pt>
                <c:pt idx="28">
                  <c:v>-6518.5</c:v>
                </c:pt>
                <c:pt idx="29">
                  <c:v>-5342.5</c:v>
                </c:pt>
                <c:pt idx="30">
                  <c:v>-3633</c:v>
                </c:pt>
                <c:pt idx="31">
                  <c:v>-3224.5</c:v>
                </c:pt>
                <c:pt idx="32">
                  <c:v>-2582</c:v>
                </c:pt>
                <c:pt idx="33">
                  <c:v>-1806</c:v>
                </c:pt>
                <c:pt idx="34">
                  <c:v>-1779</c:v>
                </c:pt>
                <c:pt idx="35">
                  <c:v>-951</c:v>
                </c:pt>
                <c:pt idx="36">
                  <c:v>-19.5</c:v>
                </c:pt>
                <c:pt idx="37">
                  <c:v>0</c:v>
                </c:pt>
                <c:pt idx="38">
                  <c:v>3514.5</c:v>
                </c:pt>
                <c:pt idx="39">
                  <c:v>3517.5</c:v>
                </c:pt>
                <c:pt idx="40">
                  <c:v>5106</c:v>
                </c:pt>
                <c:pt idx="41">
                  <c:v>5195</c:v>
                </c:pt>
                <c:pt idx="42">
                  <c:v>6123.5</c:v>
                </c:pt>
                <c:pt idx="43">
                  <c:v>6237.5</c:v>
                </c:pt>
                <c:pt idx="44">
                  <c:v>10732.5</c:v>
                </c:pt>
              </c:numCache>
            </c:numRef>
          </c:xVal>
          <c:yVal>
            <c:numRef>
              <c:f>'Active '!$I$21:$I$992</c:f>
              <c:numCache>
                <c:formatCode>General</c:formatCode>
                <c:ptCount val="972"/>
                <c:pt idx="0">
                  <c:v>-3.3399500003724825E-2</c:v>
                </c:pt>
                <c:pt idx="1">
                  <c:v>-2.7302000002237037E-2</c:v>
                </c:pt>
                <c:pt idx="2">
                  <c:v>-2.1204500008025207E-2</c:v>
                </c:pt>
                <c:pt idx="3">
                  <c:v>-2.5107000001298729E-2</c:v>
                </c:pt>
                <c:pt idx="4">
                  <c:v>-3.6136499998974614E-2</c:v>
                </c:pt>
                <c:pt idx="5">
                  <c:v>-2.6039000003947876E-2</c:v>
                </c:pt>
                <c:pt idx="6">
                  <c:v>-2.4844000006851275E-2</c:v>
                </c:pt>
                <c:pt idx="7">
                  <c:v>-1.767850000760518E-2</c:v>
                </c:pt>
                <c:pt idx="8">
                  <c:v>-3.5259000003861729E-2</c:v>
                </c:pt>
                <c:pt idx="9">
                  <c:v>-3.0220500004361384E-2</c:v>
                </c:pt>
                <c:pt idx="10">
                  <c:v>-2.980099999695085E-2</c:v>
                </c:pt>
                <c:pt idx="11">
                  <c:v>-2.7635500002361368E-2</c:v>
                </c:pt>
                <c:pt idx="12">
                  <c:v>-1.9538000007742085E-2</c:v>
                </c:pt>
                <c:pt idx="13">
                  <c:v>-3.4343000006629154E-2</c:v>
                </c:pt>
                <c:pt idx="14">
                  <c:v>-2.9275000000779983E-2</c:v>
                </c:pt>
                <c:pt idx="15">
                  <c:v>-3.207999999722233E-2</c:v>
                </c:pt>
                <c:pt idx="16">
                  <c:v>-1.8109500000718981E-2</c:v>
                </c:pt>
                <c:pt idx="17">
                  <c:v>-3.2579000006080605E-2</c:v>
                </c:pt>
                <c:pt idx="18">
                  <c:v>-2.8383999997458886E-2</c:v>
                </c:pt>
                <c:pt idx="19">
                  <c:v>-1.8955500003357884E-2</c:v>
                </c:pt>
                <c:pt idx="20">
                  <c:v>-4.566299999714829E-2</c:v>
                </c:pt>
                <c:pt idx="22">
                  <c:v>-4.0703999999095686E-2</c:v>
                </c:pt>
                <c:pt idx="23">
                  <c:v>-1.0075000005599577E-2</c:v>
                </c:pt>
                <c:pt idx="24">
                  <c:v>-8.5939999989932403E-3</c:v>
                </c:pt>
                <c:pt idx="25">
                  <c:v>1.698499996564351E-3</c:v>
                </c:pt>
                <c:pt idx="26">
                  <c:v>-5.0049999845214188E-4</c:v>
                </c:pt>
                <c:pt idx="27">
                  <c:v>3.603999997721985E-3</c:v>
                </c:pt>
                <c:pt idx="28">
                  <c:v>-2.5214999986928888E-3</c:v>
                </c:pt>
                <c:pt idx="29">
                  <c:v>-1.8574999994598329E-3</c:v>
                </c:pt>
                <c:pt idx="30">
                  <c:v>5.4129999989527278E-3</c:v>
                </c:pt>
                <c:pt idx="32">
                  <c:v>-7.9800000094110146E-4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2A-4061-92A2-30A2CE985229}"/>
            </c:ext>
          </c:extLst>
        </c:ser>
        <c:ser>
          <c:idx val="3"/>
          <c:order val="2"/>
          <c:tx>
            <c:strRef>
              <c:f>'Active 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'!$D$21:$D$43</c:f>
                <c:numCache>
                  <c:formatCode>General</c:formatCode>
                  <c:ptCount val="23"/>
                </c:numCache>
              </c:numRef>
            </c:plus>
            <c:minus>
              <c:numRef>
                <c:f>'Active '!$D$21:$D$43</c:f>
                <c:numCache>
                  <c:formatCode>General</c:formatCode>
                  <c:ptCount val="2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'!$F$21:$F$992</c:f>
              <c:numCache>
                <c:formatCode>General</c:formatCode>
                <c:ptCount val="972"/>
                <c:pt idx="0">
                  <c:v>-16320.5</c:v>
                </c:pt>
                <c:pt idx="1">
                  <c:v>-16318</c:v>
                </c:pt>
                <c:pt idx="2">
                  <c:v>-16315.5</c:v>
                </c:pt>
                <c:pt idx="3">
                  <c:v>-16313</c:v>
                </c:pt>
                <c:pt idx="4">
                  <c:v>-16303.5</c:v>
                </c:pt>
                <c:pt idx="5">
                  <c:v>-16301</c:v>
                </c:pt>
                <c:pt idx="6">
                  <c:v>-16296</c:v>
                </c:pt>
                <c:pt idx="7">
                  <c:v>-16281.5</c:v>
                </c:pt>
                <c:pt idx="8">
                  <c:v>-16281</c:v>
                </c:pt>
                <c:pt idx="9">
                  <c:v>-16259.5</c:v>
                </c:pt>
                <c:pt idx="10">
                  <c:v>-16259</c:v>
                </c:pt>
                <c:pt idx="11">
                  <c:v>-16244.5</c:v>
                </c:pt>
                <c:pt idx="12">
                  <c:v>-16242</c:v>
                </c:pt>
                <c:pt idx="13">
                  <c:v>-16237</c:v>
                </c:pt>
                <c:pt idx="14">
                  <c:v>-16225</c:v>
                </c:pt>
                <c:pt idx="15">
                  <c:v>-16220</c:v>
                </c:pt>
                <c:pt idx="16">
                  <c:v>-16210.5</c:v>
                </c:pt>
                <c:pt idx="17">
                  <c:v>-16161</c:v>
                </c:pt>
                <c:pt idx="18">
                  <c:v>-16156</c:v>
                </c:pt>
                <c:pt idx="19">
                  <c:v>-16124.5</c:v>
                </c:pt>
                <c:pt idx="20">
                  <c:v>-16117</c:v>
                </c:pt>
                <c:pt idx="21">
                  <c:v>-16082.5</c:v>
                </c:pt>
                <c:pt idx="22">
                  <c:v>-16036</c:v>
                </c:pt>
                <c:pt idx="23">
                  <c:v>-13425</c:v>
                </c:pt>
                <c:pt idx="24">
                  <c:v>-12546</c:v>
                </c:pt>
                <c:pt idx="25">
                  <c:v>-12538.5</c:v>
                </c:pt>
                <c:pt idx="26">
                  <c:v>-11779.5</c:v>
                </c:pt>
                <c:pt idx="27">
                  <c:v>-9864</c:v>
                </c:pt>
                <c:pt idx="28">
                  <c:v>-6518.5</c:v>
                </c:pt>
                <c:pt idx="29">
                  <c:v>-5342.5</c:v>
                </c:pt>
                <c:pt idx="30">
                  <c:v>-3633</c:v>
                </c:pt>
                <c:pt idx="31">
                  <c:v>-3224.5</c:v>
                </c:pt>
                <c:pt idx="32">
                  <c:v>-2582</c:v>
                </c:pt>
                <c:pt idx="33">
                  <c:v>-1806</c:v>
                </c:pt>
                <c:pt idx="34">
                  <c:v>-1779</c:v>
                </c:pt>
                <c:pt idx="35">
                  <c:v>-951</c:v>
                </c:pt>
                <c:pt idx="36">
                  <c:v>-19.5</c:v>
                </c:pt>
                <c:pt idx="37">
                  <c:v>0</c:v>
                </c:pt>
                <c:pt idx="38">
                  <c:v>3514.5</c:v>
                </c:pt>
                <c:pt idx="39">
                  <c:v>3517.5</c:v>
                </c:pt>
                <c:pt idx="40">
                  <c:v>5106</c:v>
                </c:pt>
                <c:pt idx="41">
                  <c:v>5195</c:v>
                </c:pt>
                <c:pt idx="42">
                  <c:v>6123.5</c:v>
                </c:pt>
                <c:pt idx="43">
                  <c:v>6237.5</c:v>
                </c:pt>
                <c:pt idx="44">
                  <c:v>10732.5</c:v>
                </c:pt>
              </c:numCache>
            </c:numRef>
          </c:xVal>
          <c:yVal>
            <c:numRef>
              <c:f>'Active '!$J$21:$J$992</c:f>
              <c:numCache>
                <c:formatCode>General</c:formatCode>
                <c:ptCount val="972"/>
                <c:pt idx="33">
                  <c:v>-7.3400000110268593E-4</c:v>
                </c:pt>
                <c:pt idx="34">
                  <c:v>-8.0999998317565769E-5</c:v>
                </c:pt>
                <c:pt idx="35">
                  <c:v>-2.3890000011306256E-3</c:v>
                </c:pt>
                <c:pt idx="36">
                  <c:v>-3.0604999992647208E-3</c:v>
                </c:pt>
                <c:pt idx="41">
                  <c:v>-2.2295000002486631E-2</c:v>
                </c:pt>
                <c:pt idx="42">
                  <c:v>-2.4783500004559755E-2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2A-4061-92A2-30A2CE985229}"/>
            </c:ext>
          </c:extLst>
        </c:ser>
        <c:ser>
          <c:idx val="4"/>
          <c:order val="3"/>
          <c:tx>
            <c:strRef>
              <c:f>'Active 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31">
                    <c:v>2.7000000000000001E-3</c:v>
                  </c:pt>
                  <c:pt idx="33">
                    <c:v>2E-3</c:v>
                  </c:pt>
                  <c:pt idx="34">
                    <c:v>3.0000000000000001E-3</c:v>
                  </c:pt>
                  <c:pt idx="42">
                    <c:v>2.9999999999999997E-4</c:v>
                  </c:pt>
                  <c:pt idx="43">
                    <c:v>0</c:v>
                  </c:pt>
                  <c:pt idx="44">
                    <c:v>4.0000000000000001E-3</c:v>
                  </c:pt>
                </c:numCache>
              </c:numRef>
            </c:plus>
            <c:minus>
              <c:numRef>
                <c:f>'Active '!$D$21:$D$92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31">
                    <c:v>2.7000000000000001E-3</c:v>
                  </c:pt>
                  <c:pt idx="33">
                    <c:v>2E-3</c:v>
                  </c:pt>
                  <c:pt idx="34">
                    <c:v>3.0000000000000001E-3</c:v>
                  </c:pt>
                  <c:pt idx="42">
                    <c:v>2.9999999999999997E-4</c:v>
                  </c:pt>
                  <c:pt idx="43">
                    <c:v>0</c:v>
                  </c:pt>
                  <c:pt idx="44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'!$F$21:$F$992</c:f>
              <c:numCache>
                <c:formatCode>General</c:formatCode>
                <c:ptCount val="972"/>
                <c:pt idx="0">
                  <c:v>-16320.5</c:v>
                </c:pt>
                <c:pt idx="1">
                  <c:v>-16318</c:v>
                </c:pt>
                <c:pt idx="2">
                  <c:v>-16315.5</c:v>
                </c:pt>
                <c:pt idx="3">
                  <c:v>-16313</c:v>
                </c:pt>
                <c:pt idx="4">
                  <c:v>-16303.5</c:v>
                </c:pt>
                <c:pt idx="5">
                  <c:v>-16301</c:v>
                </c:pt>
                <c:pt idx="6">
                  <c:v>-16296</c:v>
                </c:pt>
                <c:pt idx="7">
                  <c:v>-16281.5</c:v>
                </c:pt>
                <c:pt idx="8">
                  <c:v>-16281</c:v>
                </c:pt>
                <c:pt idx="9">
                  <c:v>-16259.5</c:v>
                </c:pt>
                <c:pt idx="10">
                  <c:v>-16259</c:v>
                </c:pt>
                <c:pt idx="11">
                  <c:v>-16244.5</c:v>
                </c:pt>
                <c:pt idx="12">
                  <c:v>-16242</c:v>
                </c:pt>
                <c:pt idx="13">
                  <c:v>-16237</c:v>
                </c:pt>
                <c:pt idx="14">
                  <c:v>-16225</c:v>
                </c:pt>
                <c:pt idx="15">
                  <c:v>-16220</c:v>
                </c:pt>
                <c:pt idx="16">
                  <c:v>-16210.5</c:v>
                </c:pt>
                <c:pt idx="17">
                  <c:v>-16161</c:v>
                </c:pt>
                <c:pt idx="18">
                  <c:v>-16156</c:v>
                </c:pt>
                <c:pt idx="19">
                  <c:v>-16124.5</c:v>
                </c:pt>
                <c:pt idx="20">
                  <c:v>-16117</c:v>
                </c:pt>
                <c:pt idx="21">
                  <c:v>-16082.5</c:v>
                </c:pt>
                <c:pt idx="22">
                  <c:v>-16036</c:v>
                </c:pt>
                <c:pt idx="23">
                  <c:v>-13425</c:v>
                </c:pt>
                <c:pt idx="24">
                  <c:v>-12546</c:v>
                </c:pt>
                <c:pt idx="25">
                  <c:v>-12538.5</c:v>
                </c:pt>
                <c:pt idx="26">
                  <c:v>-11779.5</c:v>
                </c:pt>
                <c:pt idx="27">
                  <c:v>-9864</c:v>
                </c:pt>
                <c:pt idx="28">
                  <c:v>-6518.5</c:v>
                </c:pt>
                <c:pt idx="29">
                  <c:v>-5342.5</c:v>
                </c:pt>
                <c:pt idx="30">
                  <c:v>-3633</c:v>
                </c:pt>
                <c:pt idx="31">
                  <c:v>-3224.5</c:v>
                </c:pt>
                <c:pt idx="32">
                  <c:v>-2582</c:v>
                </c:pt>
                <c:pt idx="33">
                  <c:v>-1806</c:v>
                </c:pt>
                <c:pt idx="34">
                  <c:v>-1779</c:v>
                </c:pt>
                <c:pt idx="35">
                  <c:v>-951</c:v>
                </c:pt>
                <c:pt idx="36">
                  <c:v>-19.5</c:v>
                </c:pt>
                <c:pt idx="37">
                  <c:v>0</c:v>
                </c:pt>
                <c:pt idx="38">
                  <c:v>3514.5</c:v>
                </c:pt>
                <c:pt idx="39">
                  <c:v>3517.5</c:v>
                </c:pt>
                <c:pt idx="40">
                  <c:v>5106</c:v>
                </c:pt>
                <c:pt idx="41">
                  <c:v>5195</c:v>
                </c:pt>
                <c:pt idx="42">
                  <c:v>6123.5</c:v>
                </c:pt>
                <c:pt idx="43">
                  <c:v>6237.5</c:v>
                </c:pt>
                <c:pt idx="44">
                  <c:v>10732.5</c:v>
                </c:pt>
              </c:numCache>
            </c:numRef>
          </c:xVal>
          <c:yVal>
            <c:numRef>
              <c:f>'Active '!$K$21:$K$992</c:f>
              <c:numCache>
                <c:formatCode>General</c:formatCode>
                <c:ptCount val="972"/>
                <c:pt idx="37">
                  <c:v>0</c:v>
                </c:pt>
                <c:pt idx="38">
                  <c:v>-1.7834500002209097E-2</c:v>
                </c:pt>
                <c:pt idx="39">
                  <c:v>-1.411750000261236E-2</c:v>
                </c:pt>
                <c:pt idx="40">
                  <c:v>-2.3566000003484078E-2</c:v>
                </c:pt>
                <c:pt idx="43">
                  <c:v>-2.4237500008894131E-2</c:v>
                </c:pt>
                <c:pt idx="44">
                  <c:v>-3.8932499999646097E-2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2A-4061-92A2-30A2CE985229}"/>
            </c:ext>
          </c:extLst>
        </c:ser>
        <c:ser>
          <c:idx val="2"/>
          <c:order val="4"/>
          <c:tx>
            <c:strRef>
              <c:f>'Active 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31">
                    <c:v>2.7000000000000001E-3</c:v>
                  </c:pt>
                  <c:pt idx="33">
                    <c:v>2E-3</c:v>
                  </c:pt>
                  <c:pt idx="34">
                    <c:v>3.0000000000000001E-3</c:v>
                  </c:pt>
                  <c:pt idx="42">
                    <c:v>2.9999999999999997E-4</c:v>
                  </c:pt>
                  <c:pt idx="43">
                    <c:v>0</c:v>
                  </c:pt>
                  <c:pt idx="44">
                    <c:v>4.0000000000000001E-3</c:v>
                  </c:pt>
                </c:numCache>
              </c:numRef>
            </c:plus>
            <c:minus>
              <c:numRef>
                <c:f>'Active '!$D$21:$D$92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31">
                    <c:v>2.7000000000000001E-3</c:v>
                  </c:pt>
                  <c:pt idx="33">
                    <c:v>2E-3</c:v>
                  </c:pt>
                  <c:pt idx="34">
                    <c:v>3.0000000000000001E-3</c:v>
                  </c:pt>
                  <c:pt idx="42">
                    <c:v>2.9999999999999997E-4</c:v>
                  </c:pt>
                  <c:pt idx="43">
                    <c:v>0</c:v>
                  </c:pt>
                  <c:pt idx="44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'!$F$21:$F$992</c:f>
              <c:numCache>
                <c:formatCode>General</c:formatCode>
                <c:ptCount val="972"/>
                <c:pt idx="0">
                  <c:v>-16320.5</c:v>
                </c:pt>
                <c:pt idx="1">
                  <c:v>-16318</c:v>
                </c:pt>
                <c:pt idx="2">
                  <c:v>-16315.5</c:v>
                </c:pt>
                <c:pt idx="3">
                  <c:v>-16313</c:v>
                </c:pt>
                <c:pt idx="4">
                  <c:v>-16303.5</c:v>
                </c:pt>
                <c:pt idx="5">
                  <c:v>-16301</c:v>
                </c:pt>
                <c:pt idx="6">
                  <c:v>-16296</c:v>
                </c:pt>
                <c:pt idx="7">
                  <c:v>-16281.5</c:v>
                </c:pt>
                <c:pt idx="8">
                  <c:v>-16281</c:v>
                </c:pt>
                <c:pt idx="9">
                  <c:v>-16259.5</c:v>
                </c:pt>
                <c:pt idx="10">
                  <c:v>-16259</c:v>
                </c:pt>
                <c:pt idx="11">
                  <c:v>-16244.5</c:v>
                </c:pt>
                <c:pt idx="12">
                  <c:v>-16242</c:v>
                </c:pt>
                <c:pt idx="13">
                  <c:v>-16237</c:v>
                </c:pt>
                <c:pt idx="14">
                  <c:v>-16225</c:v>
                </c:pt>
                <c:pt idx="15">
                  <c:v>-16220</c:v>
                </c:pt>
                <c:pt idx="16">
                  <c:v>-16210.5</c:v>
                </c:pt>
                <c:pt idx="17">
                  <c:v>-16161</c:v>
                </c:pt>
                <c:pt idx="18">
                  <c:v>-16156</c:v>
                </c:pt>
                <c:pt idx="19">
                  <c:v>-16124.5</c:v>
                </c:pt>
                <c:pt idx="20">
                  <c:v>-16117</c:v>
                </c:pt>
                <c:pt idx="21">
                  <c:v>-16082.5</c:v>
                </c:pt>
                <c:pt idx="22">
                  <c:v>-16036</c:v>
                </c:pt>
                <c:pt idx="23">
                  <c:v>-13425</c:v>
                </c:pt>
                <c:pt idx="24">
                  <c:v>-12546</c:v>
                </c:pt>
                <c:pt idx="25">
                  <c:v>-12538.5</c:v>
                </c:pt>
                <c:pt idx="26">
                  <c:v>-11779.5</c:v>
                </c:pt>
                <c:pt idx="27">
                  <c:v>-9864</c:v>
                </c:pt>
                <c:pt idx="28">
                  <c:v>-6518.5</c:v>
                </c:pt>
                <c:pt idx="29">
                  <c:v>-5342.5</c:v>
                </c:pt>
                <c:pt idx="30">
                  <c:v>-3633</c:v>
                </c:pt>
                <c:pt idx="31">
                  <c:v>-3224.5</c:v>
                </c:pt>
                <c:pt idx="32">
                  <c:v>-2582</c:v>
                </c:pt>
                <c:pt idx="33">
                  <c:v>-1806</c:v>
                </c:pt>
                <c:pt idx="34">
                  <c:v>-1779</c:v>
                </c:pt>
                <c:pt idx="35">
                  <c:v>-951</c:v>
                </c:pt>
                <c:pt idx="36">
                  <c:v>-19.5</c:v>
                </c:pt>
                <c:pt idx="37">
                  <c:v>0</c:v>
                </c:pt>
                <c:pt idx="38">
                  <c:v>3514.5</c:v>
                </c:pt>
                <c:pt idx="39">
                  <c:v>3517.5</c:v>
                </c:pt>
                <c:pt idx="40">
                  <c:v>5106</c:v>
                </c:pt>
                <c:pt idx="41">
                  <c:v>5195</c:v>
                </c:pt>
                <c:pt idx="42">
                  <c:v>6123.5</c:v>
                </c:pt>
                <c:pt idx="43">
                  <c:v>6237.5</c:v>
                </c:pt>
                <c:pt idx="44">
                  <c:v>10732.5</c:v>
                </c:pt>
              </c:numCache>
            </c:numRef>
          </c:xVal>
          <c:yVal>
            <c:numRef>
              <c:f>'Active 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2A-4061-92A2-30A2CE985229}"/>
            </c:ext>
          </c:extLst>
        </c:ser>
        <c:ser>
          <c:idx val="5"/>
          <c:order val="5"/>
          <c:tx>
            <c:strRef>
              <c:f>'Active 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31">
                    <c:v>2.7000000000000001E-3</c:v>
                  </c:pt>
                  <c:pt idx="33">
                    <c:v>2E-3</c:v>
                  </c:pt>
                  <c:pt idx="34">
                    <c:v>3.0000000000000001E-3</c:v>
                  </c:pt>
                  <c:pt idx="42">
                    <c:v>2.9999999999999997E-4</c:v>
                  </c:pt>
                  <c:pt idx="43">
                    <c:v>0</c:v>
                  </c:pt>
                  <c:pt idx="44">
                    <c:v>4.0000000000000001E-3</c:v>
                  </c:pt>
                </c:numCache>
              </c:numRef>
            </c:plus>
            <c:minus>
              <c:numRef>
                <c:f>'Active '!$D$21:$D$92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31">
                    <c:v>2.7000000000000001E-3</c:v>
                  </c:pt>
                  <c:pt idx="33">
                    <c:v>2E-3</c:v>
                  </c:pt>
                  <c:pt idx="34">
                    <c:v>3.0000000000000001E-3</c:v>
                  </c:pt>
                  <c:pt idx="42">
                    <c:v>2.9999999999999997E-4</c:v>
                  </c:pt>
                  <c:pt idx="43">
                    <c:v>0</c:v>
                  </c:pt>
                  <c:pt idx="44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'!$F$21:$F$992</c:f>
              <c:numCache>
                <c:formatCode>General</c:formatCode>
                <c:ptCount val="972"/>
                <c:pt idx="0">
                  <c:v>-16320.5</c:v>
                </c:pt>
                <c:pt idx="1">
                  <c:v>-16318</c:v>
                </c:pt>
                <c:pt idx="2">
                  <c:v>-16315.5</c:v>
                </c:pt>
                <c:pt idx="3">
                  <c:v>-16313</c:v>
                </c:pt>
                <c:pt idx="4">
                  <c:v>-16303.5</c:v>
                </c:pt>
                <c:pt idx="5">
                  <c:v>-16301</c:v>
                </c:pt>
                <c:pt idx="6">
                  <c:v>-16296</c:v>
                </c:pt>
                <c:pt idx="7">
                  <c:v>-16281.5</c:v>
                </c:pt>
                <c:pt idx="8">
                  <c:v>-16281</c:v>
                </c:pt>
                <c:pt idx="9">
                  <c:v>-16259.5</c:v>
                </c:pt>
                <c:pt idx="10">
                  <c:v>-16259</c:v>
                </c:pt>
                <c:pt idx="11">
                  <c:v>-16244.5</c:v>
                </c:pt>
                <c:pt idx="12">
                  <c:v>-16242</c:v>
                </c:pt>
                <c:pt idx="13">
                  <c:v>-16237</c:v>
                </c:pt>
                <c:pt idx="14">
                  <c:v>-16225</c:v>
                </c:pt>
                <c:pt idx="15">
                  <c:v>-16220</c:v>
                </c:pt>
                <c:pt idx="16">
                  <c:v>-16210.5</c:v>
                </c:pt>
                <c:pt idx="17">
                  <c:v>-16161</c:v>
                </c:pt>
                <c:pt idx="18">
                  <c:v>-16156</c:v>
                </c:pt>
                <c:pt idx="19">
                  <c:v>-16124.5</c:v>
                </c:pt>
                <c:pt idx="20">
                  <c:v>-16117</c:v>
                </c:pt>
                <c:pt idx="21">
                  <c:v>-16082.5</c:v>
                </c:pt>
                <c:pt idx="22">
                  <c:v>-16036</c:v>
                </c:pt>
                <c:pt idx="23">
                  <c:v>-13425</c:v>
                </c:pt>
                <c:pt idx="24">
                  <c:v>-12546</c:v>
                </c:pt>
                <c:pt idx="25">
                  <c:v>-12538.5</c:v>
                </c:pt>
                <c:pt idx="26">
                  <c:v>-11779.5</c:v>
                </c:pt>
                <c:pt idx="27">
                  <c:v>-9864</c:v>
                </c:pt>
                <c:pt idx="28">
                  <c:v>-6518.5</c:v>
                </c:pt>
                <c:pt idx="29">
                  <c:v>-5342.5</c:v>
                </c:pt>
                <c:pt idx="30">
                  <c:v>-3633</c:v>
                </c:pt>
                <c:pt idx="31">
                  <c:v>-3224.5</c:v>
                </c:pt>
                <c:pt idx="32">
                  <c:v>-2582</c:v>
                </c:pt>
                <c:pt idx="33">
                  <c:v>-1806</c:v>
                </c:pt>
                <c:pt idx="34">
                  <c:v>-1779</c:v>
                </c:pt>
                <c:pt idx="35">
                  <c:v>-951</c:v>
                </c:pt>
                <c:pt idx="36">
                  <c:v>-19.5</c:v>
                </c:pt>
                <c:pt idx="37">
                  <c:v>0</c:v>
                </c:pt>
                <c:pt idx="38">
                  <c:v>3514.5</c:v>
                </c:pt>
                <c:pt idx="39">
                  <c:v>3517.5</c:v>
                </c:pt>
                <c:pt idx="40">
                  <c:v>5106</c:v>
                </c:pt>
                <c:pt idx="41">
                  <c:v>5195</c:v>
                </c:pt>
                <c:pt idx="42">
                  <c:v>6123.5</c:v>
                </c:pt>
                <c:pt idx="43">
                  <c:v>6237.5</c:v>
                </c:pt>
                <c:pt idx="44">
                  <c:v>10732.5</c:v>
                </c:pt>
              </c:numCache>
            </c:numRef>
          </c:xVal>
          <c:yVal>
            <c:numRef>
              <c:f>'Active 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2A-4061-92A2-30A2CE985229}"/>
            </c:ext>
          </c:extLst>
        </c:ser>
        <c:ser>
          <c:idx val="6"/>
          <c:order val="6"/>
          <c:tx>
            <c:strRef>
              <c:f>'Active 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31">
                    <c:v>2.7000000000000001E-3</c:v>
                  </c:pt>
                  <c:pt idx="33">
                    <c:v>2E-3</c:v>
                  </c:pt>
                  <c:pt idx="34">
                    <c:v>3.0000000000000001E-3</c:v>
                  </c:pt>
                  <c:pt idx="42">
                    <c:v>2.9999999999999997E-4</c:v>
                  </c:pt>
                  <c:pt idx="43">
                    <c:v>0</c:v>
                  </c:pt>
                  <c:pt idx="44">
                    <c:v>4.0000000000000001E-3</c:v>
                  </c:pt>
                </c:numCache>
              </c:numRef>
            </c:plus>
            <c:minus>
              <c:numRef>
                <c:f>'Active '!$D$21:$D$92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31">
                    <c:v>2.7000000000000001E-3</c:v>
                  </c:pt>
                  <c:pt idx="33">
                    <c:v>2E-3</c:v>
                  </c:pt>
                  <c:pt idx="34">
                    <c:v>3.0000000000000001E-3</c:v>
                  </c:pt>
                  <c:pt idx="42">
                    <c:v>2.9999999999999997E-4</c:v>
                  </c:pt>
                  <c:pt idx="43">
                    <c:v>0</c:v>
                  </c:pt>
                  <c:pt idx="44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'!$F$21:$F$992</c:f>
              <c:numCache>
                <c:formatCode>General</c:formatCode>
                <c:ptCount val="972"/>
                <c:pt idx="0">
                  <c:v>-16320.5</c:v>
                </c:pt>
                <c:pt idx="1">
                  <c:v>-16318</c:v>
                </c:pt>
                <c:pt idx="2">
                  <c:v>-16315.5</c:v>
                </c:pt>
                <c:pt idx="3">
                  <c:v>-16313</c:v>
                </c:pt>
                <c:pt idx="4">
                  <c:v>-16303.5</c:v>
                </c:pt>
                <c:pt idx="5">
                  <c:v>-16301</c:v>
                </c:pt>
                <c:pt idx="6">
                  <c:v>-16296</c:v>
                </c:pt>
                <c:pt idx="7">
                  <c:v>-16281.5</c:v>
                </c:pt>
                <c:pt idx="8">
                  <c:v>-16281</c:v>
                </c:pt>
                <c:pt idx="9">
                  <c:v>-16259.5</c:v>
                </c:pt>
                <c:pt idx="10">
                  <c:v>-16259</c:v>
                </c:pt>
                <c:pt idx="11">
                  <c:v>-16244.5</c:v>
                </c:pt>
                <c:pt idx="12">
                  <c:v>-16242</c:v>
                </c:pt>
                <c:pt idx="13">
                  <c:v>-16237</c:v>
                </c:pt>
                <c:pt idx="14">
                  <c:v>-16225</c:v>
                </c:pt>
                <c:pt idx="15">
                  <c:v>-16220</c:v>
                </c:pt>
                <c:pt idx="16">
                  <c:v>-16210.5</c:v>
                </c:pt>
                <c:pt idx="17">
                  <c:v>-16161</c:v>
                </c:pt>
                <c:pt idx="18">
                  <c:v>-16156</c:v>
                </c:pt>
                <c:pt idx="19">
                  <c:v>-16124.5</c:v>
                </c:pt>
                <c:pt idx="20">
                  <c:v>-16117</c:v>
                </c:pt>
                <c:pt idx="21">
                  <c:v>-16082.5</c:v>
                </c:pt>
                <c:pt idx="22">
                  <c:v>-16036</c:v>
                </c:pt>
                <c:pt idx="23">
                  <c:v>-13425</c:v>
                </c:pt>
                <c:pt idx="24">
                  <c:v>-12546</c:v>
                </c:pt>
                <c:pt idx="25">
                  <c:v>-12538.5</c:v>
                </c:pt>
                <c:pt idx="26">
                  <c:v>-11779.5</c:v>
                </c:pt>
                <c:pt idx="27">
                  <c:v>-9864</c:v>
                </c:pt>
                <c:pt idx="28">
                  <c:v>-6518.5</c:v>
                </c:pt>
                <c:pt idx="29">
                  <c:v>-5342.5</c:v>
                </c:pt>
                <c:pt idx="30">
                  <c:v>-3633</c:v>
                </c:pt>
                <c:pt idx="31">
                  <c:v>-3224.5</c:v>
                </c:pt>
                <c:pt idx="32">
                  <c:v>-2582</c:v>
                </c:pt>
                <c:pt idx="33">
                  <c:v>-1806</c:v>
                </c:pt>
                <c:pt idx="34">
                  <c:v>-1779</c:v>
                </c:pt>
                <c:pt idx="35">
                  <c:v>-951</c:v>
                </c:pt>
                <c:pt idx="36">
                  <c:v>-19.5</c:v>
                </c:pt>
                <c:pt idx="37">
                  <c:v>0</c:v>
                </c:pt>
                <c:pt idx="38">
                  <c:v>3514.5</c:v>
                </c:pt>
                <c:pt idx="39">
                  <c:v>3517.5</c:v>
                </c:pt>
                <c:pt idx="40">
                  <c:v>5106</c:v>
                </c:pt>
                <c:pt idx="41">
                  <c:v>5195</c:v>
                </c:pt>
                <c:pt idx="42">
                  <c:v>6123.5</c:v>
                </c:pt>
                <c:pt idx="43">
                  <c:v>6237.5</c:v>
                </c:pt>
                <c:pt idx="44">
                  <c:v>10732.5</c:v>
                </c:pt>
              </c:numCache>
            </c:numRef>
          </c:xVal>
          <c:yVal>
            <c:numRef>
              <c:f>'Active 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2A-4061-92A2-30A2CE985229}"/>
            </c:ext>
          </c:extLst>
        </c:ser>
        <c:ser>
          <c:idx val="7"/>
          <c:order val="7"/>
          <c:tx>
            <c:strRef>
              <c:f>'Active 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'!$F$21:$F$992</c:f>
              <c:numCache>
                <c:formatCode>General</c:formatCode>
                <c:ptCount val="972"/>
                <c:pt idx="0">
                  <c:v>-16320.5</c:v>
                </c:pt>
                <c:pt idx="1">
                  <c:v>-16318</c:v>
                </c:pt>
                <c:pt idx="2">
                  <c:v>-16315.5</c:v>
                </c:pt>
                <c:pt idx="3">
                  <c:v>-16313</c:v>
                </c:pt>
                <c:pt idx="4">
                  <c:v>-16303.5</c:v>
                </c:pt>
                <c:pt idx="5">
                  <c:v>-16301</c:v>
                </c:pt>
                <c:pt idx="6">
                  <c:v>-16296</c:v>
                </c:pt>
                <c:pt idx="7">
                  <c:v>-16281.5</c:v>
                </c:pt>
                <c:pt idx="8">
                  <c:v>-16281</c:v>
                </c:pt>
                <c:pt idx="9">
                  <c:v>-16259.5</c:v>
                </c:pt>
                <c:pt idx="10">
                  <c:v>-16259</c:v>
                </c:pt>
                <c:pt idx="11">
                  <c:v>-16244.5</c:v>
                </c:pt>
                <c:pt idx="12">
                  <c:v>-16242</c:v>
                </c:pt>
                <c:pt idx="13">
                  <c:v>-16237</c:v>
                </c:pt>
                <c:pt idx="14">
                  <c:v>-16225</c:v>
                </c:pt>
                <c:pt idx="15">
                  <c:v>-16220</c:v>
                </c:pt>
                <c:pt idx="16">
                  <c:v>-16210.5</c:v>
                </c:pt>
                <c:pt idx="17">
                  <c:v>-16161</c:v>
                </c:pt>
                <c:pt idx="18">
                  <c:v>-16156</c:v>
                </c:pt>
                <c:pt idx="19">
                  <c:v>-16124.5</c:v>
                </c:pt>
                <c:pt idx="20">
                  <c:v>-16117</c:v>
                </c:pt>
                <c:pt idx="21">
                  <c:v>-16082.5</c:v>
                </c:pt>
                <c:pt idx="22">
                  <c:v>-16036</c:v>
                </c:pt>
                <c:pt idx="23">
                  <c:v>-13425</c:v>
                </c:pt>
                <c:pt idx="24">
                  <c:v>-12546</c:v>
                </c:pt>
                <c:pt idx="25">
                  <c:v>-12538.5</c:v>
                </c:pt>
                <c:pt idx="26">
                  <c:v>-11779.5</c:v>
                </c:pt>
                <c:pt idx="27">
                  <c:v>-9864</c:v>
                </c:pt>
                <c:pt idx="28">
                  <c:v>-6518.5</c:v>
                </c:pt>
                <c:pt idx="29">
                  <c:v>-5342.5</c:v>
                </c:pt>
                <c:pt idx="30">
                  <c:v>-3633</c:v>
                </c:pt>
                <c:pt idx="31">
                  <c:v>-3224.5</c:v>
                </c:pt>
                <c:pt idx="32">
                  <c:v>-2582</c:v>
                </c:pt>
                <c:pt idx="33">
                  <c:v>-1806</c:v>
                </c:pt>
                <c:pt idx="34">
                  <c:v>-1779</c:v>
                </c:pt>
                <c:pt idx="35">
                  <c:v>-951</c:v>
                </c:pt>
                <c:pt idx="36">
                  <c:v>-19.5</c:v>
                </c:pt>
                <c:pt idx="37">
                  <c:v>0</c:v>
                </c:pt>
                <c:pt idx="38">
                  <c:v>3514.5</c:v>
                </c:pt>
                <c:pt idx="39">
                  <c:v>3517.5</c:v>
                </c:pt>
                <c:pt idx="40">
                  <c:v>5106</c:v>
                </c:pt>
                <c:pt idx="41">
                  <c:v>5195</c:v>
                </c:pt>
                <c:pt idx="42">
                  <c:v>6123.5</c:v>
                </c:pt>
                <c:pt idx="43">
                  <c:v>6237.5</c:v>
                </c:pt>
                <c:pt idx="44">
                  <c:v>10732.5</c:v>
                </c:pt>
              </c:numCache>
            </c:numRef>
          </c:xVal>
          <c:yVal>
            <c:numRef>
              <c:f>'Active '!$O$21:$O$992</c:f>
              <c:numCache>
                <c:formatCode>General</c:formatCode>
                <c:ptCount val="972"/>
                <c:pt idx="29">
                  <c:v>8.1836152024399277E-3</c:v>
                </c:pt>
                <c:pt idx="30">
                  <c:v>3.4041358185989872E-3</c:v>
                </c:pt>
                <c:pt idx="31">
                  <c:v>2.2620373522058762E-3</c:v>
                </c:pt>
                <c:pt idx="32">
                  <c:v>4.6571357091438562E-4</c:v>
                </c:pt>
                <c:pt idx="33">
                  <c:v>-1.7038541400306671E-3</c:v>
                </c:pt>
                <c:pt idx="34">
                  <c:v>-1.7793416763650961E-3</c:v>
                </c:pt>
                <c:pt idx="35">
                  <c:v>-4.0942927906208997E-3</c:v>
                </c:pt>
                <c:pt idx="36">
                  <c:v>-6.6986127941586794E-3</c:v>
                </c:pt>
                <c:pt idx="37">
                  <c:v>-6.7531315704002113E-3</c:v>
                </c:pt>
                <c:pt idx="38">
                  <c:v>-1.6579092549931642E-2</c:v>
                </c:pt>
                <c:pt idx="39">
                  <c:v>-1.65874800539688E-2</c:v>
                </c:pt>
                <c:pt idx="40">
                  <c:v>-2.1028663441644339E-2</c:v>
                </c:pt>
                <c:pt idx="41">
                  <c:v>-2.1277492728080046E-2</c:v>
                </c:pt>
                <c:pt idx="42">
                  <c:v>-2.3873425227580666E-2</c:v>
                </c:pt>
                <c:pt idx="43">
                  <c:v>-2.4192150380992698E-2</c:v>
                </c:pt>
                <c:pt idx="44">
                  <c:v>-3.6759427263335497E-2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2A-4061-92A2-30A2CE985229}"/>
            </c:ext>
          </c:extLst>
        </c:ser>
        <c:ser>
          <c:idx val="8"/>
          <c:order val="8"/>
          <c:tx>
            <c:strRef>
              <c:f>'Active 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'!$F$21:$F$993</c:f>
              <c:numCache>
                <c:formatCode>General</c:formatCode>
                <c:ptCount val="973"/>
                <c:pt idx="0">
                  <c:v>-16320.5</c:v>
                </c:pt>
                <c:pt idx="1">
                  <c:v>-16318</c:v>
                </c:pt>
                <c:pt idx="2">
                  <c:v>-16315.5</c:v>
                </c:pt>
                <c:pt idx="3">
                  <c:v>-16313</c:v>
                </c:pt>
                <c:pt idx="4">
                  <c:v>-16303.5</c:v>
                </c:pt>
                <c:pt idx="5">
                  <c:v>-16301</c:v>
                </c:pt>
                <c:pt idx="6">
                  <c:v>-16296</c:v>
                </c:pt>
                <c:pt idx="7">
                  <c:v>-16281.5</c:v>
                </c:pt>
                <c:pt idx="8">
                  <c:v>-16281</c:v>
                </c:pt>
                <c:pt idx="9">
                  <c:v>-16259.5</c:v>
                </c:pt>
                <c:pt idx="10">
                  <c:v>-16259</c:v>
                </c:pt>
                <c:pt idx="11">
                  <c:v>-16244.5</c:v>
                </c:pt>
                <c:pt idx="12">
                  <c:v>-16242</c:v>
                </c:pt>
                <c:pt idx="13">
                  <c:v>-16237</c:v>
                </c:pt>
                <c:pt idx="14">
                  <c:v>-16225</c:v>
                </c:pt>
                <c:pt idx="15">
                  <c:v>-16220</c:v>
                </c:pt>
                <c:pt idx="16">
                  <c:v>-16210.5</c:v>
                </c:pt>
                <c:pt idx="17">
                  <c:v>-16161</c:v>
                </c:pt>
                <c:pt idx="18">
                  <c:v>-16156</c:v>
                </c:pt>
                <c:pt idx="19">
                  <c:v>-16124.5</c:v>
                </c:pt>
                <c:pt idx="20">
                  <c:v>-16117</c:v>
                </c:pt>
                <c:pt idx="21">
                  <c:v>-16082.5</c:v>
                </c:pt>
                <c:pt idx="22">
                  <c:v>-16036</c:v>
                </c:pt>
                <c:pt idx="23">
                  <c:v>-13425</c:v>
                </c:pt>
                <c:pt idx="24">
                  <c:v>-12546</c:v>
                </c:pt>
                <c:pt idx="25">
                  <c:v>-12538.5</c:v>
                </c:pt>
                <c:pt idx="26">
                  <c:v>-11779.5</c:v>
                </c:pt>
                <c:pt idx="27">
                  <c:v>-9864</c:v>
                </c:pt>
                <c:pt idx="28">
                  <c:v>-6518.5</c:v>
                </c:pt>
                <c:pt idx="29">
                  <c:v>-5342.5</c:v>
                </c:pt>
                <c:pt idx="30">
                  <c:v>-3633</c:v>
                </c:pt>
                <c:pt idx="31">
                  <c:v>-3224.5</c:v>
                </c:pt>
                <c:pt idx="32">
                  <c:v>-2582</c:v>
                </c:pt>
                <c:pt idx="33">
                  <c:v>-1806</c:v>
                </c:pt>
                <c:pt idx="34">
                  <c:v>-1779</c:v>
                </c:pt>
                <c:pt idx="35">
                  <c:v>-951</c:v>
                </c:pt>
                <c:pt idx="36">
                  <c:v>-19.5</c:v>
                </c:pt>
                <c:pt idx="37">
                  <c:v>0</c:v>
                </c:pt>
                <c:pt idx="38">
                  <c:v>3514.5</c:v>
                </c:pt>
                <c:pt idx="39">
                  <c:v>3517.5</c:v>
                </c:pt>
                <c:pt idx="40">
                  <c:v>5106</c:v>
                </c:pt>
                <c:pt idx="41">
                  <c:v>5195</c:v>
                </c:pt>
                <c:pt idx="42">
                  <c:v>6123.5</c:v>
                </c:pt>
                <c:pt idx="43">
                  <c:v>6237.5</c:v>
                </c:pt>
                <c:pt idx="44">
                  <c:v>10732.5</c:v>
                </c:pt>
              </c:numCache>
            </c:numRef>
          </c:xVal>
          <c:yVal>
            <c:numRef>
              <c:f>'Active '!$U$21:$U$993</c:f>
              <c:numCache>
                <c:formatCode>General</c:formatCode>
                <c:ptCount val="973"/>
                <c:pt idx="21">
                  <c:v>-8.6717500009399373E-2</c:v>
                </c:pt>
                <c:pt idx="31">
                  <c:v>3.7844500002393033E-2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02A-4061-92A2-30A2CE985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614792"/>
        <c:axId val="1"/>
      </c:scatterChart>
      <c:valAx>
        <c:axId val="702614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683496459494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0311986863711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614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599360424774489"/>
          <c:y val="0.92024539877300615"/>
          <c:w val="0.7898205827719810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V1016 Oph - O-C Diagr.</a:t>
            </a:r>
          </a:p>
        </c:rich>
      </c:tx>
      <c:layout>
        <c:manualLayout>
          <c:xMode val="edge"/>
          <c:yMode val="edge"/>
          <c:x val="0.3140498036918938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23926380368099"/>
          <c:w val="0.7623974633561702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20.5</c:v>
                </c:pt>
                <c:pt idx="5">
                  <c:v>23.5</c:v>
                </c:pt>
                <c:pt idx="6">
                  <c:v>29.5</c:v>
                </c:pt>
                <c:pt idx="7">
                  <c:v>47</c:v>
                </c:pt>
                <c:pt idx="8">
                  <c:v>47.5</c:v>
                </c:pt>
                <c:pt idx="9">
                  <c:v>73.5</c:v>
                </c:pt>
                <c:pt idx="10">
                  <c:v>74</c:v>
                </c:pt>
                <c:pt idx="11">
                  <c:v>91.5</c:v>
                </c:pt>
                <c:pt idx="12">
                  <c:v>94.5</c:v>
                </c:pt>
                <c:pt idx="13">
                  <c:v>100.5</c:v>
                </c:pt>
                <c:pt idx="14">
                  <c:v>115</c:v>
                </c:pt>
                <c:pt idx="15">
                  <c:v>121</c:v>
                </c:pt>
                <c:pt idx="16">
                  <c:v>132.5</c:v>
                </c:pt>
                <c:pt idx="17">
                  <c:v>192</c:v>
                </c:pt>
                <c:pt idx="18">
                  <c:v>198</c:v>
                </c:pt>
                <c:pt idx="19">
                  <c:v>236</c:v>
                </c:pt>
                <c:pt idx="20">
                  <c:v>245</c:v>
                </c:pt>
                <c:pt idx="21">
                  <c:v>286.5</c:v>
                </c:pt>
                <c:pt idx="22">
                  <c:v>342.5</c:v>
                </c:pt>
                <c:pt idx="23">
                  <c:v>3486.5</c:v>
                </c:pt>
                <c:pt idx="24">
                  <c:v>4545</c:v>
                </c:pt>
                <c:pt idx="25">
                  <c:v>4554</c:v>
                </c:pt>
                <c:pt idx="26">
                  <c:v>5468</c:v>
                </c:pt>
                <c:pt idx="27">
                  <c:v>7774.5</c:v>
                </c:pt>
                <c:pt idx="28">
                  <c:v>11803</c:v>
                </c:pt>
                <c:pt idx="29">
                  <c:v>15769.5</c:v>
                </c:pt>
                <c:pt idx="30">
                  <c:v>16543</c:v>
                </c:pt>
                <c:pt idx="31">
                  <c:v>17477.5</c:v>
                </c:pt>
                <c:pt idx="32">
                  <c:v>17510</c:v>
                </c:pt>
                <c:pt idx="33">
                  <c:v>18507</c:v>
                </c:pt>
                <c:pt idx="34">
                  <c:v>19628.5</c:v>
                </c:pt>
                <c:pt idx="35">
                  <c:v>19652</c:v>
                </c:pt>
                <c:pt idx="36">
                  <c:v>23884</c:v>
                </c:pt>
                <c:pt idx="37">
                  <c:v>23887.5</c:v>
                </c:pt>
                <c:pt idx="38">
                  <c:v>25800</c:v>
                </c:pt>
                <c:pt idx="39">
                  <c:v>25907.5</c:v>
                </c:pt>
                <c:pt idx="40">
                  <c:v>27025.5</c:v>
                </c:pt>
                <c:pt idx="41">
                  <c:v>27162.5</c:v>
                </c:pt>
                <c:pt idx="42">
                  <c:v>32575</c:v>
                </c:pt>
              </c:numCache>
            </c:numRef>
          </c:xVal>
          <c:yVal>
            <c:numRef>
              <c:f>'Active 2'!$H$21:$H$992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DF-438E-8AFA-F2AD6D737CBC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2'!$D$21:$D$992</c:f>
                <c:numCache>
                  <c:formatCode>General</c:formatCode>
                  <c:ptCount val="9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5.0000000000000001E-3</c:v>
                  </c:pt>
                  <c:pt idx="31">
                    <c:v>2E-3</c:v>
                  </c:pt>
                  <c:pt idx="32">
                    <c:v>3.0000000000000001E-3</c:v>
                  </c:pt>
                  <c:pt idx="33">
                    <c:v>5.0000000000000001E-3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3.0000000000000001E-3</c:v>
                  </c:pt>
                  <c:pt idx="37">
                    <c:v>4.0000000000000002E-4</c:v>
                  </c:pt>
                  <c:pt idx="38">
                    <c:v>3.0000000000000001E-3</c:v>
                  </c:pt>
                  <c:pt idx="39">
                    <c:v>1E-3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4.0000000000000001E-3</c:v>
                  </c:pt>
                </c:numCache>
              </c:numRef>
            </c:plus>
            <c:minus>
              <c:numRef>
                <c:f>'Active 2'!$D$21:$D$992</c:f>
                <c:numCache>
                  <c:formatCode>General</c:formatCode>
                  <c:ptCount val="9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5.0000000000000001E-3</c:v>
                  </c:pt>
                  <c:pt idx="31">
                    <c:v>2E-3</c:v>
                  </c:pt>
                  <c:pt idx="32">
                    <c:v>3.0000000000000001E-3</c:v>
                  </c:pt>
                  <c:pt idx="33">
                    <c:v>5.0000000000000001E-3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3.0000000000000001E-3</c:v>
                  </c:pt>
                  <c:pt idx="37">
                    <c:v>4.0000000000000002E-4</c:v>
                  </c:pt>
                  <c:pt idx="38">
                    <c:v>3.0000000000000001E-3</c:v>
                  </c:pt>
                  <c:pt idx="39">
                    <c:v>1E-3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20.5</c:v>
                </c:pt>
                <c:pt idx="5">
                  <c:v>23.5</c:v>
                </c:pt>
                <c:pt idx="6">
                  <c:v>29.5</c:v>
                </c:pt>
                <c:pt idx="7">
                  <c:v>47</c:v>
                </c:pt>
                <c:pt idx="8">
                  <c:v>47.5</c:v>
                </c:pt>
                <c:pt idx="9">
                  <c:v>73.5</c:v>
                </c:pt>
                <c:pt idx="10">
                  <c:v>74</c:v>
                </c:pt>
                <c:pt idx="11">
                  <c:v>91.5</c:v>
                </c:pt>
                <c:pt idx="12">
                  <c:v>94.5</c:v>
                </c:pt>
                <c:pt idx="13">
                  <c:v>100.5</c:v>
                </c:pt>
                <c:pt idx="14">
                  <c:v>115</c:v>
                </c:pt>
                <c:pt idx="15">
                  <c:v>121</c:v>
                </c:pt>
                <c:pt idx="16">
                  <c:v>132.5</c:v>
                </c:pt>
                <c:pt idx="17">
                  <c:v>192</c:v>
                </c:pt>
                <c:pt idx="18">
                  <c:v>198</c:v>
                </c:pt>
                <c:pt idx="19">
                  <c:v>236</c:v>
                </c:pt>
                <c:pt idx="20">
                  <c:v>245</c:v>
                </c:pt>
                <c:pt idx="21">
                  <c:v>286.5</c:v>
                </c:pt>
                <c:pt idx="22">
                  <c:v>342.5</c:v>
                </c:pt>
                <c:pt idx="23">
                  <c:v>3486.5</c:v>
                </c:pt>
                <c:pt idx="24">
                  <c:v>4545</c:v>
                </c:pt>
                <c:pt idx="25">
                  <c:v>4554</c:v>
                </c:pt>
                <c:pt idx="26">
                  <c:v>5468</c:v>
                </c:pt>
                <c:pt idx="27">
                  <c:v>7774.5</c:v>
                </c:pt>
                <c:pt idx="28">
                  <c:v>11803</c:v>
                </c:pt>
                <c:pt idx="29">
                  <c:v>15769.5</c:v>
                </c:pt>
                <c:pt idx="30">
                  <c:v>16543</c:v>
                </c:pt>
                <c:pt idx="31">
                  <c:v>17477.5</c:v>
                </c:pt>
                <c:pt idx="32">
                  <c:v>17510</c:v>
                </c:pt>
                <c:pt idx="33">
                  <c:v>18507</c:v>
                </c:pt>
                <c:pt idx="34">
                  <c:v>19628.5</c:v>
                </c:pt>
                <c:pt idx="35">
                  <c:v>19652</c:v>
                </c:pt>
                <c:pt idx="36">
                  <c:v>23884</c:v>
                </c:pt>
                <c:pt idx="37">
                  <c:v>23887.5</c:v>
                </c:pt>
                <c:pt idx="38">
                  <c:v>25800</c:v>
                </c:pt>
                <c:pt idx="39">
                  <c:v>25907.5</c:v>
                </c:pt>
                <c:pt idx="40">
                  <c:v>27025.5</c:v>
                </c:pt>
                <c:pt idx="41">
                  <c:v>27162.5</c:v>
                </c:pt>
                <c:pt idx="42">
                  <c:v>32575</c:v>
                </c:pt>
              </c:numCache>
            </c:numRef>
          </c:xVal>
          <c:yVal>
            <c:numRef>
              <c:f>'Active 2'!$I$21:$I$992</c:f>
              <c:numCache>
                <c:formatCode>General</c:formatCode>
                <c:ptCount val="972"/>
                <c:pt idx="0">
                  <c:v>0</c:v>
                </c:pt>
                <c:pt idx="1">
                  <c:v>9.6009999979287386E-3</c:v>
                </c:pt>
                <c:pt idx="2">
                  <c:v>1.9201999995857477E-2</c:v>
                </c:pt>
                <c:pt idx="3">
                  <c:v>1.8802999999024905E-2</c:v>
                </c:pt>
                <c:pt idx="4">
                  <c:v>-1.2726499997370411E-2</c:v>
                </c:pt>
                <c:pt idx="5">
                  <c:v>8.7450000137323514E-4</c:v>
                </c:pt>
                <c:pt idx="6">
                  <c:v>9.0764999986276962E-3</c:v>
                </c:pt>
                <c:pt idx="7">
                  <c:v>2.7489999993122183E-3</c:v>
                </c:pt>
                <c:pt idx="8">
                  <c:v>1.9682499994814862E-2</c:v>
                </c:pt>
                <c:pt idx="9">
                  <c:v>-1.2775500006682705E-2</c:v>
                </c:pt>
                <c:pt idx="10">
                  <c:v>2.2157999999762978E-2</c:v>
                </c:pt>
                <c:pt idx="11">
                  <c:v>1.0830499995790888E-2</c:v>
                </c:pt>
                <c:pt idx="12">
                  <c:v>2.243149999412708E-2</c:v>
                </c:pt>
                <c:pt idx="13">
                  <c:v>1.4633499995397869E-2</c:v>
                </c:pt>
                <c:pt idx="14">
                  <c:v>2.7049999989685602E-3</c:v>
                </c:pt>
                <c:pt idx="15">
                  <c:v>6.9070000026840717E-3</c:v>
                </c:pt>
                <c:pt idx="16">
                  <c:v>3.7750000046798959E-4</c:v>
                </c:pt>
                <c:pt idx="17">
                  <c:v>2.1463999997649807E-2</c:v>
                </c:pt>
                <c:pt idx="18">
                  <c:v>3.2665999999153428E-2</c:v>
                </c:pt>
                <c:pt idx="19">
                  <c:v>1.8611999999848194E-2</c:v>
                </c:pt>
                <c:pt idx="20">
                  <c:v>2.4150000026565976E-3</c:v>
                </c:pt>
                <c:pt idx="21">
                  <c:v>-2.4104500007524621E-2</c:v>
                </c:pt>
                <c:pt idx="22">
                  <c:v>1.944750000257045E-2</c:v>
                </c:pt>
                <c:pt idx="23">
                  <c:v>5.7295499995234422E-2</c:v>
                </c:pt>
                <c:pt idx="24">
                  <c:v>3.9514999996754341E-2</c:v>
                </c:pt>
                <c:pt idx="25">
                  <c:v>6.03179999961867E-2</c:v>
                </c:pt>
                <c:pt idx="26">
                  <c:v>3.9755999998305924E-2</c:v>
                </c:pt>
                <c:pt idx="27">
                  <c:v>5.6991499994182959E-2</c:v>
                </c:pt>
                <c:pt idx="28">
                  <c:v>3.9200999999593478E-2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DF-438E-8AFA-F2AD6D737CBC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2'!$D$21:$D$43</c:f>
                <c:numCache>
                  <c:formatCode>General</c:formatCode>
                  <c:ptCount val="23"/>
                </c:numCache>
              </c:numRef>
            </c:plus>
            <c:minus>
              <c:numRef>
                <c:f>'Active 2'!$D$21:$D$43</c:f>
                <c:numCache>
                  <c:formatCode>General</c:formatCode>
                  <c:ptCount val="2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20.5</c:v>
                </c:pt>
                <c:pt idx="5">
                  <c:v>23.5</c:v>
                </c:pt>
                <c:pt idx="6">
                  <c:v>29.5</c:v>
                </c:pt>
                <c:pt idx="7">
                  <c:v>47</c:v>
                </c:pt>
                <c:pt idx="8">
                  <c:v>47.5</c:v>
                </c:pt>
                <c:pt idx="9">
                  <c:v>73.5</c:v>
                </c:pt>
                <c:pt idx="10">
                  <c:v>74</c:v>
                </c:pt>
                <c:pt idx="11">
                  <c:v>91.5</c:v>
                </c:pt>
                <c:pt idx="12">
                  <c:v>94.5</c:v>
                </c:pt>
                <c:pt idx="13">
                  <c:v>100.5</c:v>
                </c:pt>
                <c:pt idx="14">
                  <c:v>115</c:v>
                </c:pt>
                <c:pt idx="15">
                  <c:v>121</c:v>
                </c:pt>
                <c:pt idx="16">
                  <c:v>132.5</c:v>
                </c:pt>
                <c:pt idx="17">
                  <c:v>192</c:v>
                </c:pt>
                <c:pt idx="18">
                  <c:v>198</c:v>
                </c:pt>
                <c:pt idx="19">
                  <c:v>236</c:v>
                </c:pt>
                <c:pt idx="20">
                  <c:v>245</c:v>
                </c:pt>
                <c:pt idx="21">
                  <c:v>286.5</c:v>
                </c:pt>
                <c:pt idx="22">
                  <c:v>342.5</c:v>
                </c:pt>
                <c:pt idx="23">
                  <c:v>3486.5</c:v>
                </c:pt>
                <c:pt idx="24">
                  <c:v>4545</c:v>
                </c:pt>
                <c:pt idx="25">
                  <c:v>4554</c:v>
                </c:pt>
                <c:pt idx="26">
                  <c:v>5468</c:v>
                </c:pt>
                <c:pt idx="27">
                  <c:v>7774.5</c:v>
                </c:pt>
                <c:pt idx="28">
                  <c:v>11803</c:v>
                </c:pt>
                <c:pt idx="29">
                  <c:v>15769.5</c:v>
                </c:pt>
                <c:pt idx="30">
                  <c:v>16543</c:v>
                </c:pt>
                <c:pt idx="31">
                  <c:v>17477.5</c:v>
                </c:pt>
                <c:pt idx="32">
                  <c:v>17510</c:v>
                </c:pt>
                <c:pt idx="33">
                  <c:v>18507</c:v>
                </c:pt>
                <c:pt idx="34">
                  <c:v>19628.5</c:v>
                </c:pt>
                <c:pt idx="35">
                  <c:v>19652</c:v>
                </c:pt>
                <c:pt idx="36">
                  <c:v>23884</c:v>
                </c:pt>
                <c:pt idx="37">
                  <c:v>23887.5</c:v>
                </c:pt>
                <c:pt idx="38">
                  <c:v>25800</c:v>
                </c:pt>
                <c:pt idx="39">
                  <c:v>25907.5</c:v>
                </c:pt>
                <c:pt idx="40">
                  <c:v>27025.5</c:v>
                </c:pt>
                <c:pt idx="41">
                  <c:v>27162.5</c:v>
                </c:pt>
                <c:pt idx="42">
                  <c:v>32575</c:v>
                </c:pt>
              </c:numCache>
            </c:numRef>
          </c:xVal>
          <c:yVal>
            <c:numRef>
              <c:f>'Active 2'!$J$21:$J$992</c:f>
              <c:numCache>
                <c:formatCode>General</c:formatCode>
                <c:ptCount val="972"/>
                <c:pt idx="29">
                  <c:v>6.3356500002555549E-2</c:v>
                </c:pt>
                <c:pt idx="30">
                  <c:v>7.9781000000366475E-2</c:v>
                </c:pt>
                <c:pt idx="31">
                  <c:v>5.1492500002495944E-2</c:v>
                </c:pt>
                <c:pt idx="32">
                  <c:v>5.6169999996200204E-2</c:v>
                </c:pt>
                <c:pt idx="33">
                  <c:v>6.4569000001938548E-2</c:v>
                </c:pt>
                <c:pt idx="34">
                  <c:v>0.11820950000401353</c:v>
                </c:pt>
                <c:pt idx="35">
                  <c:v>0.11478400000487454</c:v>
                </c:pt>
                <c:pt idx="36">
                  <c:v>8.5427999998501036E-2</c:v>
                </c:pt>
                <c:pt idx="37">
                  <c:v>0.12716250000084983</c:v>
                </c:pt>
                <c:pt idx="38">
                  <c:v>0.21359999999549473</c:v>
                </c:pt>
                <c:pt idx="39">
                  <c:v>0.10290249999525258</c:v>
                </c:pt>
                <c:pt idx="40">
                  <c:v>0.11670849999791244</c:v>
                </c:pt>
                <c:pt idx="41">
                  <c:v>0.20938749999186257</c:v>
                </c:pt>
                <c:pt idx="42">
                  <c:v>0.23852500000066357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DF-438E-8AFA-F2AD6D737CBC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5.0000000000000001E-3</c:v>
                  </c:pt>
                  <c:pt idx="31">
                    <c:v>2E-3</c:v>
                  </c:pt>
                  <c:pt idx="32">
                    <c:v>3.0000000000000001E-3</c:v>
                  </c:pt>
                  <c:pt idx="33">
                    <c:v>5.0000000000000001E-3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3.0000000000000001E-3</c:v>
                  </c:pt>
                  <c:pt idx="37">
                    <c:v>4.0000000000000002E-4</c:v>
                  </c:pt>
                  <c:pt idx="38">
                    <c:v>3.0000000000000001E-3</c:v>
                  </c:pt>
                  <c:pt idx="39">
                    <c:v>1E-3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4.0000000000000001E-3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5.0000000000000001E-3</c:v>
                  </c:pt>
                  <c:pt idx="31">
                    <c:v>2E-3</c:v>
                  </c:pt>
                  <c:pt idx="32">
                    <c:v>3.0000000000000001E-3</c:v>
                  </c:pt>
                  <c:pt idx="33">
                    <c:v>5.0000000000000001E-3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3.0000000000000001E-3</c:v>
                  </c:pt>
                  <c:pt idx="37">
                    <c:v>4.0000000000000002E-4</c:v>
                  </c:pt>
                  <c:pt idx="38">
                    <c:v>3.0000000000000001E-3</c:v>
                  </c:pt>
                  <c:pt idx="39">
                    <c:v>1E-3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20.5</c:v>
                </c:pt>
                <c:pt idx="5">
                  <c:v>23.5</c:v>
                </c:pt>
                <c:pt idx="6">
                  <c:v>29.5</c:v>
                </c:pt>
                <c:pt idx="7">
                  <c:v>47</c:v>
                </c:pt>
                <c:pt idx="8">
                  <c:v>47.5</c:v>
                </c:pt>
                <c:pt idx="9">
                  <c:v>73.5</c:v>
                </c:pt>
                <c:pt idx="10">
                  <c:v>74</c:v>
                </c:pt>
                <c:pt idx="11">
                  <c:v>91.5</c:v>
                </c:pt>
                <c:pt idx="12">
                  <c:v>94.5</c:v>
                </c:pt>
                <c:pt idx="13">
                  <c:v>100.5</c:v>
                </c:pt>
                <c:pt idx="14">
                  <c:v>115</c:v>
                </c:pt>
                <c:pt idx="15">
                  <c:v>121</c:v>
                </c:pt>
                <c:pt idx="16">
                  <c:v>132.5</c:v>
                </c:pt>
                <c:pt idx="17">
                  <c:v>192</c:v>
                </c:pt>
                <c:pt idx="18">
                  <c:v>198</c:v>
                </c:pt>
                <c:pt idx="19">
                  <c:v>236</c:v>
                </c:pt>
                <c:pt idx="20">
                  <c:v>245</c:v>
                </c:pt>
                <c:pt idx="21">
                  <c:v>286.5</c:v>
                </c:pt>
                <c:pt idx="22">
                  <c:v>342.5</c:v>
                </c:pt>
                <c:pt idx="23">
                  <c:v>3486.5</c:v>
                </c:pt>
                <c:pt idx="24">
                  <c:v>4545</c:v>
                </c:pt>
                <c:pt idx="25">
                  <c:v>4554</c:v>
                </c:pt>
                <c:pt idx="26">
                  <c:v>5468</c:v>
                </c:pt>
                <c:pt idx="27">
                  <c:v>7774.5</c:v>
                </c:pt>
                <c:pt idx="28">
                  <c:v>11803</c:v>
                </c:pt>
                <c:pt idx="29">
                  <c:v>15769.5</c:v>
                </c:pt>
                <c:pt idx="30">
                  <c:v>16543</c:v>
                </c:pt>
                <c:pt idx="31">
                  <c:v>17477.5</c:v>
                </c:pt>
                <c:pt idx="32">
                  <c:v>17510</c:v>
                </c:pt>
                <c:pt idx="33">
                  <c:v>18507</c:v>
                </c:pt>
                <c:pt idx="34">
                  <c:v>19628.5</c:v>
                </c:pt>
                <c:pt idx="35">
                  <c:v>19652</c:v>
                </c:pt>
                <c:pt idx="36">
                  <c:v>23884</c:v>
                </c:pt>
                <c:pt idx="37">
                  <c:v>23887.5</c:v>
                </c:pt>
                <c:pt idx="38">
                  <c:v>25800</c:v>
                </c:pt>
                <c:pt idx="39">
                  <c:v>25907.5</c:v>
                </c:pt>
                <c:pt idx="40">
                  <c:v>27025.5</c:v>
                </c:pt>
                <c:pt idx="41">
                  <c:v>27162.5</c:v>
                </c:pt>
                <c:pt idx="42">
                  <c:v>32575</c:v>
                </c:pt>
              </c:numCache>
            </c:numRef>
          </c:xVal>
          <c:yVal>
            <c:numRef>
              <c:f>'Active 2'!$K$21:$K$992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DF-438E-8AFA-F2AD6D737CBC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5.0000000000000001E-3</c:v>
                  </c:pt>
                  <c:pt idx="31">
                    <c:v>2E-3</c:v>
                  </c:pt>
                  <c:pt idx="32">
                    <c:v>3.0000000000000001E-3</c:v>
                  </c:pt>
                  <c:pt idx="33">
                    <c:v>5.0000000000000001E-3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3.0000000000000001E-3</c:v>
                  </c:pt>
                  <c:pt idx="37">
                    <c:v>4.0000000000000002E-4</c:v>
                  </c:pt>
                  <c:pt idx="38">
                    <c:v>3.0000000000000001E-3</c:v>
                  </c:pt>
                  <c:pt idx="39">
                    <c:v>1E-3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4.0000000000000001E-3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5.0000000000000001E-3</c:v>
                  </c:pt>
                  <c:pt idx="31">
                    <c:v>2E-3</c:v>
                  </c:pt>
                  <c:pt idx="32">
                    <c:v>3.0000000000000001E-3</c:v>
                  </c:pt>
                  <c:pt idx="33">
                    <c:v>5.0000000000000001E-3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3.0000000000000001E-3</c:v>
                  </c:pt>
                  <c:pt idx="37">
                    <c:v>4.0000000000000002E-4</c:v>
                  </c:pt>
                  <c:pt idx="38">
                    <c:v>3.0000000000000001E-3</c:v>
                  </c:pt>
                  <c:pt idx="39">
                    <c:v>1E-3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20.5</c:v>
                </c:pt>
                <c:pt idx="5">
                  <c:v>23.5</c:v>
                </c:pt>
                <c:pt idx="6">
                  <c:v>29.5</c:v>
                </c:pt>
                <c:pt idx="7">
                  <c:v>47</c:v>
                </c:pt>
                <c:pt idx="8">
                  <c:v>47.5</c:v>
                </c:pt>
                <c:pt idx="9">
                  <c:v>73.5</c:v>
                </c:pt>
                <c:pt idx="10">
                  <c:v>74</c:v>
                </c:pt>
                <c:pt idx="11">
                  <c:v>91.5</c:v>
                </c:pt>
                <c:pt idx="12">
                  <c:v>94.5</c:v>
                </c:pt>
                <c:pt idx="13">
                  <c:v>100.5</c:v>
                </c:pt>
                <c:pt idx="14">
                  <c:v>115</c:v>
                </c:pt>
                <c:pt idx="15">
                  <c:v>121</c:v>
                </c:pt>
                <c:pt idx="16">
                  <c:v>132.5</c:v>
                </c:pt>
                <c:pt idx="17">
                  <c:v>192</c:v>
                </c:pt>
                <c:pt idx="18">
                  <c:v>198</c:v>
                </c:pt>
                <c:pt idx="19">
                  <c:v>236</c:v>
                </c:pt>
                <c:pt idx="20">
                  <c:v>245</c:v>
                </c:pt>
                <c:pt idx="21">
                  <c:v>286.5</c:v>
                </c:pt>
                <c:pt idx="22">
                  <c:v>342.5</c:v>
                </c:pt>
                <c:pt idx="23">
                  <c:v>3486.5</c:v>
                </c:pt>
                <c:pt idx="24">
                  <c:v>4545</c:v>
                </c:pt>
                <c:pt idx="25">
                  <c:v>4554</c:v>
                </c:pt>
                <c:pt idx="26">
                  <c:v>5468</c:v>
                </c:pt>
                <c:pt idx="27">
                  <c:v>7774.5</c:v>
                </c:pt>
                <c:pt idx="28">
                  <c:v>11803</c:v>
                </c:pt>
                <c:pt idx="29">
                  <c:v>15769.5</c:v>
                </c:pt>
                <c:pt idx="30">
                  <c:v>16543</c:v>
                </c:pt>
                <c:pt idx="31">
                  <c:v>17477.5</c:v>
                </c:pt>
                <c:pt idx="32">
                  <c:v>17510</c:v>
                </c:pt>
                <c:pt idx="33">
                  <c:v>18507</c:v>
                </c:pt>
                <c:pt idx="34">
                  <c:v>19628.5</c:v>
                </c:pt>
                <c:pt idx="35">
                  <c:v>19652</c:v>
                </c:pt>
                <c:pt idx="36">
                  <c:v>23884</c:v>
                </c:pt>
                <c:pt idx="37">
                  <c:v>23887.5</c:v>
                </c:pt>
                <c:pt idx="38">
                  <c:v>25800</c:v>
                </c:pt>
                <c:pt idx="39">
                  <c:v>25907.5</c:v>
                </c:pt>
                <c:pt idx="40">
                  <c:v>27025.5</c:v>
                </c:pt>
                <c:pt idx="41">
                  <c:v>27162.5</c:v>
                </c:pt>
                <c:pt idx="42">
                  <c:v>32575</c:v>
                </c:pt>
              </c:numCache>
            </c:numRef>
          </c:xVal>
          <c:yVal>
            <c:numRef>
              <c:f>'Active 2'!$L$21:$L$992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DF-438E-8AFA-F2AD6D737CBC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5.0000000000000001E-3</c:v>
                  </c:pt>
                  <c:pt idx="31">
                    <c:v>2E-3</c:v>
                  </c:pt>
                  <c:pt idx="32">
                    <c:v>3.0000000000000001E-3</c:v>
                  </c:pt>
                  <c:pt idx="33">
                    <c:v>5.0000000000000001E-3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3.0000000000000001E-3</c:v>
                  </c:pt>
                  <c:pt idx="37">
                    <c:v>4.0000000000000002E-4</c:v>
                  </c:pt>
                  <c:pt idx="38">
                    <c:v>3.0000000000000001E-3</c:v>
                  </c:pt>
                  <c:pt idx="39">
                    <c:v>1E-3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4.0000000000000001E-3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5.0000000000000001E-3</c:v>
                  </c:pt>
                  <c:pt idx="31">
                    <c:v>2E-3</c:v>
                  </c:pt>
                  <c:pt idx="32">
                    <c:v>3.0000000000000001E-3</c:v>
                  </c:pt>
                  <c:pt idx="33">
                    <c:v>5.0000000000000001E-3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3.0000000000000001E-3</c:v>
                  </c:pt>
                  <c:pt idx="37">
                    <c:v>4.0000000000000002E-4</c:v>
                  </c:pt>
                  <c:pt idx="38">
                    <c:v>3.0000000000000001E-3</c:v>
                  </c:pt>
                  <c:pt idx="39">
                    <c:v>1E-3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20.5</c:v>
                </c:pt>
                <c:pt idx="5">
                  <c:v>23.5</c:v>
                </c:pt>
                <c:pt idx="6">
                  <c:v>29.5</c:v>
                </c:pt>
                <c:pt idx="7">
                  <c:v>47</c:v>
                </c:pt>
                <c:pt idx="8">
                  <c:v>47.5</c:v>
                </c:pt>
                <c:pt idx="9">
                  <c:v>73.5</c:v>
                </c:pt>
                <c:pt idx="10">
                  <c:v>74</c:v>
                </c:pt>
                <c:pt idx="11">
                  <c:v>91.5</c:v>
                </c:pt>
                <c:pt idx="12">
                  <c:v>94.5</c:v>
                </c:pt>
                <c:pt idx="13">
                  <c:v>100.5</c:v>
                </c:pt>
                <c:pt idx="14">
                  <c:v>115</c:v>
                </c:pt>
                <c:pt idx="15">
                  <c:v>121</c:v>
                </c:pt>
                <c:pt idx="16">
                  <c:v>132.5</c:v>
                </c:pt>
                <c:pt idx="17">
                  <c:v>192</c:v>
                </c:pt>
                <c:pt idx="18">
                  <c:v>198</c:v>
                </c:pt>
                <c:pt idx="19">
                  <c:v>236</c:v>
                </c:pt>
                <c:pt idx="20">
                  <c:v>245</c:v>
                </c:pt>
                <c:pt idx="21">
                  <c:v>286.5</c:v>
                </c:pt>
                <c:pt idx="22">
                  <c:v>342.5</c:v>
                </c:pt>
                <c:pt idx="23">
                  <c:v>3486.5</c:v>
                </c:pt>
                <c:pt idx="24">
                  <c:v>4545</c:v>
                </c:pt>
                <c:pt idx="25">
                  <c:v>4554</c:v>
                </c:pt>
                <c:pt idx="26">
                  <c:v>5468</c:v>
                </c:pt>
                <c:pt idx="27">
                  <c:v>7774.5</c:v>
                </c:pt>
                <c:pt idx="28">
                  <c:v>11803</c:v>
                </c:pt>
                <c:pt idx="29">
                  <c:v>15769.5</c:v>
                </c:pt>
                <c:pt idx="30">
                  <c:v>16543</c:v>
                </c:pt>
                <c:pt idx="31">
                  <c:v>17477.5</c:v>
                </c:pt>
                <c:pt idx="32">
                  <c:v>17510</c:v>
                </c:pt>
                <c:pt idx="33">
                  <c:v>18507</c:v>
                </c:pt>
                <c:pt idx="34">
                  <c:v>19628.5</c:v>
                </c:pt>
                <c:pt idx="35">
                  <c:v>19652</c:v>
                </c:pt>
                <c:pt idx="36">
                  <c:v>23884</c:v>
                </c:pt>
                <c:pt idx="37">
                  <c:v>23887.5</c:v>
                </c:pt>
                <c:pt idx="38">
                  <c:v>25800</c:v>
                </c:pt>
                <c:pt idx="39">
                  <c:v>25907.5</c:v>
                </c:pt>
                <c:pt idx="40">
                  <c:v>27025.5</c:v>
                </c:pt>
                <c:pt idx="41">
                  <c:v>27162.5</c:v>
                </c:pt>
                <c:pt idx="42">
                  <c:v>32575</c:v>
                </c:pt>
              </c:numCache>
            </c:numRef>
          </c:xVal>
          <c:yVal>
            <c:numRef>
              <c:f>'Active 2'!$M$21:$M$992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DF-438E-8AFA-F2AD6D737CBC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5.0000000000000001E-3</c:v>
                  </c:pt>
                  <c:pt idx="31">
                    <c:v>2E-3</c:v>
                  </c:pt>
                  <c:pt idx="32">
                    <c:v>3.0000000000000001E-3</c:v>
                  </c:pt>
                  <c:pt idx="33">
                    <c:v>5.0000000000000001E-3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3.0000000000000001E-3</c:v>
                  </c:pt>
                  <c:pt idx="37">
                    <c:v>4.0000000000000002E-4</c:v>
                  </c:pt>
                  <c:pt idx="38">
                    <c:v>3.0000000000000001E-3</c:v>
                  </c:pt>
                  <c:pt idx="39">
                    <c:v>1E-3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4.0000000000000001E-3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5.0000000000000001E-3</c:v>
                  </c:pt>
                  <c:pt idx="31">
                    <c:v>2E-3</c:v>
                  </c:pt>
                  <c:pt idx="32">
                    <c:v>3.0000000000000001E-3</c:v>
                  </c:pt>
                  <c:pt idx="33">
                    <c:v>5.0000000000000001E-3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3.0000000000000001E-3</c:v>
                  </c:pt>
                  <c:pt idx="37">
                    <c:v>4.0000000000000002E-4</c:v>
                  </c:pt>
                  <c:pt idx="38">
                    <c:v>3.0000000000000001E-3</c:v>
                  </c:pt>
                  <c:pt idx="39">
                    <c:v>1E-3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20.5</c:v>
                </c:pt>
                <c:pt idx="5">
                  <c:v>23.5</c:v>
                </c:pt>
                <c:pt idx="6">
                  <c:v>29.5</c:v>
                </c:pt>
                <c:pt idx="7">
                  <c:v>47</c:v>
                </c:pt>
                <c:pt idx="8">
                  <c:v>47.5</c:v>
                </c:pt>
                <c:pt idx="9">
                  <c:v>73.5</c:v>
                </c:pt>
                <c:pt idx="10">
                  <c:v>74</c:v>
                </c:pt>
                <c:pt idx="11">
                  <c:v>91.5</c:v>
                </c:pt>
                <c:pt idx="12">
                  <c:v>94.5</c:v>
                </c:pt>
                <c:pt idx="13">
                  <c:v>100.5</c:v>
                </c:pt>
                <c:pt idx="14">
                  <c:v>115</c:v>
                </c:pt>
                <c:pt idx="15">
                  <c:v>121</c:v>
                </c:pt>
                <c:pt idx="16">
                  <c:v>132.5</c:v>
                </c:pt>
                <c:pt idx="17">
                  <c:v>192</c:v>
                </c:pt>
                <c:pt idx="18">
                  <c:v>198</c:v>
                </c:pt>
                <c:pt idx="19">
                  <c:v>236</c:v>
                </c:pt>
                <c:pt idx="20">
                  <c:v>245</c:v>
                </c:pt>
                <c:pt idx="21">
                  <c:v>286.5</c:v>
                </c:pt>
                <c:pt idx="22">
                  <c:v>342.5</c:v>
                </c:pt>
                <c:pt idx="23">
                  <c:v>3486.5</c:v>
                </c:pt>
                <c:pt idx="24">
                  <c:v>4545</c:v>
                </c:pt>
                <c:pt idx="25">
                  <c:v>4554</c:v>
                </c:pt>
                <c:pt idx="26">
                  <c:v>5468</c:v>
                </c:pt>
                <c:pt idx="27">
                  <c:v>7774.5</c:v>
                </c:pt>
                <c:pt idx="28">
                  <c:v>11803</c:v>
                </c:pt>
                <c:pt idx="29">
                  <c:v>15769.5</c:v>
                </c:pt>
                <c:pt idx="30">
                  <c:v>16543</c:v>
                </c:pt>
                <c:pt idx="31">
                  <c:v>17477.5</c:v>
                </c:pt>
                <c:pt idx="32">
                  <c:v>17510</c:v>
                </c:pt>
                <c:pt idx="33">
                  <c:v>18507</c:v>
                </c:pt>
                <c:pt idx="34">
                  <c:v>19628.5</c:v>
                </c:pt>
                <c:pt idx="35">
                  <c:v>19652</c:v>
                </c:pt>
                <c:pt idx="36">
                  <c:v>23884</c:v>
                </c:pt>
                <c:pt idx="37">
                  <c:v>23887.5</c:v>
                </c:pt>
                <c:pt idx="38">
                  <c:v>25800</c:v>
                </c:pt>
                <c:pt idx="39">
                  <c:v>25907.5</c:v>
                </c:pt>
                <c:pt idx="40">
                  <c:v>27025.5</c:v>
                </c:pt>
                <c:pt idx="41">
                  <c:v>27162.5</c:v>
                </c:pt>
                <c:pt idx="42">
                  <c:v>32575</c:v>
                </c:pt>
              </c:numCache>
            </c:numRef>
          </c:xVal>
          <c:yVal>
            <c:numRef>
              <c:f>'Active 2'!$N$21:$N$992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DF-438E-8AFA-F2AD6D737CBC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20.5</c:v>
                </c:pt>
                <c:pt idx="5">
                  <c:v>23.5</c:v>
                </c:pt>
                <c:pt idx="6">
                  <c:v>29.5</c:v>
                </c:pt>
                <c:pt idx="7">
                  <c:v>47</c:v>
                </c:pt>
                <c:pt idx="8">
                  <c:v>47.5</c:v>
                </c:pt>
                <c:pt idx="9">
                  <c:v>73.5</c:v>
                </c:pt>
                <c:pt idx="10">
                  <c:v>74</c:v>
                </c:pt>
                <c:pt idx="11">
                  <c:v>91.5</c:v>
                </c:pt>
                <c:pt idx="12">
                  <c:v>94.5</c:v>
                </c:pt>
                <c:pt idx="13">
                  <c:v>100.5</c:v>
                </c:pt>
                <c:pt idx="14">
                  <c:v>115</c:v>
                </c:pt>
                <c:pt idx="15">
                  <c:v>121</c:v>
                </c:pt>
                <c:pt idx="16">
                  <c:v>132.5</c:v>
                </c:pt>
                <c:pt idx="17">
                  <c:v>192</c:v>
                </c:pt>
                <c:pt idx="18">
                  <c:v>198</c:v>
                </c:pt>
                <c:pt idx="19">
                  <c:v>236</c:v>
                </c:pt>
                <c:pt idx="20">
                  <c:v>245</c:v>
                </c:pt>
                <c:pt idx="21">
                  <c:v>286.5</c:v>
                </c:pt>
                <c:pt idx="22">
                  <c:v>342.5</c:v>
                </c:pt>
                <c:pt idx="23">
                  <c:v>3486.5</c:v>
                </c:pt>
                <c:pt idx="24">
                  <c:v>4545</c:v>
                </c:pt>
                <c:pt idx="25">
                  <c:v>4554</c:v>
                </c:pt>
                <c:pt idx="26">
                  <c:v>5468</c:v>
                </c:pt>
                <c:pt idx="27">
                  <c:v>7774.5</c:v>
                </c:pt>
                <c:pt idx="28">
                  <c:v>11803</c:v>
                </c:pt>
                <c:pt idx="29">
                  <c:v>15769.5</c:v>
                </c:pt>
                <c:pt idx="30">
                  <c:v>16543</c:v>
                </c:pt>
                <c:pt idx="31">
                  <c:v>17477.5</c:v>
                </c:pt>
                <c:pt idx="32">
                  <c:v>17510</c:v>
                </c:pt>
                <c:pt idx="33">
                  <c:v>18507</c:v>
                </c:pt>
                <c:pt idx="34">
                  <c:v>19628.5</c:v>
                </c:pt>
                <c:pt idx="35">
                  <c:v>19652</c:v>
                </c:pt>
                <c:pt idx="36">
                  <c:v>23884</c:v>
                </c:pt>
                <c:pt idx="37">
                  <c:v>23887.5</c:v>
                </c:pt>
                <c:pt idx="38">
                  <c:v>25800</c:v>
                </c:pt>
                <c:pt idx="39">
                  <c:v>25907.5</c:v>
                </c:pt>
                <c:pt idx="40">
                  <c:v>27025.5</c:v>
                </c:pt>
                <c:pt idx="41">
                  <c:v>27162.5</c:v>
                </c:pt>
                <c:pt idx="42">
                  <c:v>32575</c:v>
                </c:pt>
              </c:numCache>
            </c:numRef>
          </c:xVal>
          <c:yVal>
            <c:numRef>
              <c:f>'Active 2'!$O$21:$O$992</c:f>
              <c:numCache>
                <c:formatCode>General</c:formatCode>
                <c:ptCount val="972"/>
                <c:pt idx="0">
                  <c:v>7.480205117741015E-3</c:v>
                </c:pt>
                <c:pt idx="1">
                  <c:v>7.4957282876451101E-3</c:v>
                </c:pt>
                <c:pt idx="2">
                  <c:v>7.511251457549206E-3</c:v>
                </c:pt>
                <c:pt idx="3">
                  <c:v>7.5267746274533011E-3</c:v>
                </c:pt>
                <c:pt idx="4">
                  <c:v>7.5862801120856671E-3</c:v>
                </c:pt>
                <c:pt idx="5">
                  <c:v>7.601803281989763E-3</c:v>
                </c:pt>
                <c:pt idx="6">
                  <c:v>7.632849621797954E-3</c:v>
                </c:pt>
                <c:pt idx="7">
                  <c:v>7.723401446238511E-3</c:v>
                </c:pt>
                <c:pt idx="8">
                  <c:v>7.7259886412225261E-3</c:v>
                </c:pt>
                <c:pt idx="9">
                  <c:v>7.860522780391354E-3</c:v>
                </c:pt>
                <c:pt idx="10">
                  <c:v>7.8631099753753691E-3</c:v>
                </c:pt>
                <c:pt idx="11">
                  <c:v>7.9536617998159261E-3</c:v>
                </c:pt>
                <c:pt idx="12">
                  <c:v>7.969184969720022E-3</c:v>
                </c:pt>
                <c:pt idx="13">
                  <c:v>8.0002313095282121E-3</c:v>
                </c:pt>
                <c:pt idx="14">
                  <c:v>8.0752599640646749E-3</c:v>
                </c:pt>
                <c:pt idx="15">
                  <c:v>8.106306303872865E-3</c:v>
                </c:pt>
                <c:pt idx="16">
                  <c:v>8.1658117885052318E-3</c:v>
                </c:pt>
                <c:pt idx="17">
                  <c:v>8.4736879916031248E-3</c:v>
                </c:pt>
                <c:pt idx="18">
                  <c:v>8.504734331411315E-3</c:v>
                </c:pt>
                <c:pt idx="19">
                  <c:v>8.7013611501965248E-3</c:v>
                </c:pt>
                <c:pt idx="20">
                  <c:v>8.7479306599088109E-3</c:v>
                </c:pt>
                <c:pt idx="21">
                  <c:v>8.9626678435821318E-3</c:v>
                </c:pt>
                <c:pt idx="22">
                  <c:v>9.2524336817919137E-3</c:v>
                </c:pt>
                <c:pt idx="23">
                  <c:v>2.5520715741283954E-2</c:v>
                </c:pt>
                <c:pt idx="24">
                  <c:v>3.0997807522445634E-2</c:v>
                </c:pt>
                <c:pt idx="25">
                  <c:v>3.104437703215792E-2</c:v>
                </c:pt>
                <c:pt idx="26">
                  <c:v>3.5773769462939004E-2</c:v>
                </c:pt>
                <c:pt idx="27">
                  <c:v>4.7708499924204395E-2</c:v>
                </c:pt>
                <c:pt idx="28">
                  <c:v>6.8553529910420574E-2</c:v>
                </c:pt>
                <c:pt idx="29">
                  <c:v>8.9077747718618788E-2</c:v>
                </c:pt>
                <c:pt idx="30">
                  <c:v>9.3080138358891409E-2</c:v>
                </c:pt>
                <c:pt idx="31">
                  <c:v>9.7915605784017146E-2</c:v>
                </c:pt>
                <c:pt idx="32">
                  <c:v>9.8083773457978182E-2</c:v>
                </c:pt>
                <c:pt idx="33">
                  <c:v>0.1032426402561059</c:v>
                </c:pt>
                <c:pt idx="34">
                  <c:v>0.10904571860525358</c:v>
                </c:pt>
                <c:pt idx="35">
                  <c:v>0.10916731676950234</c:v>
                </c:pt>
                <c:pt idx="36">
                  <c:v>0.13106533511421298</c:v>
                </c:pt>
                <c:pt idx="37">
                  <c:v>0.13108344547910111</c:v>
                </c:pt>
                <c:pt idx="38">
                  <c:v>0.14097946629296199</c:v>
                </c:pt>
                <c:pt idx="39">
                  <c:v>0.1415357132145254</c:v>
                </c:pt>
                <c:pt idx="40">
                  <c:v>0.14732068119878494</c:v>
                </c:pt>
                <c:pt idx="41">
                  <c:v>0.1480295726244053</c:v>
                </c:pt>
                <c:pt idx="42">
                  <c:v>0.17603595832637753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DF-438E-8AFA-F2AD6D737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626312"/>
        <c:axId val="1"/>
      </c:scatterChart>
      <c:valAx>
        <c:axId val="702626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626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2024539877300615"/>
          <c:w val="0.9752076961454199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V1016 Oph - O-C Diagr.</a:t>
            </a:r>
          </a:p>
        </c:rich>
      </c:tx>
      <c:layout>
        <c:manualLayout>
          <c:xMode val="edge"/>
          <c:yMode val="edge"/>
          <c:x val="0.32758681026940595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83555367642794"/>
          <c:y val="0.14906854902912253"/>
          <c:w val="0.77777923285446759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17</c:v>
                </c:pt>
                <c:pt idx="5">
                  <c:v>19.5</c:v>
                </c:pt>
                <c:pt idx="6">
                  <c:v>24.5</c:v>
                </c:pt>
                <c:pt idx="7">
                  <c:v>39</c:v>
                </c:pt>
                <c:pt idx="8">
                  <c:v>39.5</c:v>
                </c:pt>
                <c:pt idx="9">
                  <c:v>60.5</c:v>
                </c:pt>
                <c:pt idx="10">
                  <c:v>61</c:v>
                </c:pt>
                <c:pt idx="11">
                  <c:v>75.5</c:v>
                </c:pt>
                <c:pt idx="12">
                  <c:v>78</c:v>
                </c:pt>
                <c:pt idx="13">
                  <c:v>83</c:v>
                </c:pt>
                <c:pt idx="14">
                  <c:v>95</c:v>
                </c:pt>
                <c:pt idx="15">
                  <c:v>100</c:v>
                </c:pt>
                <c:pt idx="16">
                  <c:v>109.5</c:v>
                </c:pt>
                <c:pt idx="17">
                  <c:v>158.5</c:v>
                </c:pt>
                <c:pt idx="18">
                  <c:v>163.5</c:v>
                </c:pt>
                <c:pt idx="19">
                  <c:v>195</c:v>
                </c:pt>
                <c:pt idx="20">
                  <c:v>202.5</c:v>
                </c:pt>
                <c:pt idx="21">
                  <c:v>236.5</c:v>
                </c:pt>
                <c:pt idx="22">
                  <c:v>283</c:v>
                </c:pt>
                <c:pt idx="23">
                  <c:v>2878.5</c:v>
                </c:pt>
                <c:pt idx="24">
                  <c:v>3752</c:v>
                </c:pt>
                <c:pt idx="25">
                  <c:v>3759.5</c:v>
                </c:pt>
                <c:pt idx="26">
                  <c:v>4514</c:v>
                </c:pt>
                <c:pt idx="27">
                  <c:v>6418</c:v>
                </c:pt>
                <c:pt idx="28">
                  <c:v>9743.5</c:v>
                </c:pt>
                <c:pt idx="29">
                  <c:v>13018</c:v>
                </c:pt>
                <c:pt idx="30">
                  <c:v>14428</c:v>
                </c:pt>
                <c:pt idx="31">
                  <c:v>14455</c:v>
                </c:pt>
                <c:pt idx="32">
                  <c:v>22310</c:v>
                </c:pt>
              </c:numCache>
            </c:numRef>
          </c:xVal>
          <c:yVal>
            <c:numRef>
              <c:f>B!$H$21:$H$992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8C-44E7-8E96-FA0B33E47972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B!$D$21:$D$992</c:f>
                <c:numCache>
                  <c:formatCode>General</c:formatCode>
                  <c:ptCount val="9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2.9999999999999997E-4</c:v>
                  </c:pt>
                </c:numCache>
              </c:numRef>
            </c:plus>
            <c:minus>
              <c:numRef>
                <c:f>B!$D$21:$D$992</c:f>
                <c:numCache>
                  <c:formatCode>General</c:formatCode>
                  <c:ptCount val="9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17</c:v>
                </c:pt>
                <c:pt idx="5">
                  <c:v>19.5</c:v>
                </c:pt>
                <c:pt idx="6">
                  <c:v>24.5</c:v>
                </c:pt>
                <c:pt idx="7">
                  <c:v>39</c:v>
                </c:pt>
                <c:pt idx="8">
                  <c:v>39.5</c:v>
                </c:pt>
                <c:pt idx="9">
                  <c:v>60.5</c:v>
                </c:pt>
                <c:pt idx="10">
                  <c:v>61</c:v>
                </c:pt>
                <c:pt idx="11">
                  <c:v>75.5</c:v>
                </c:pt>
                <c:pt idx="12">
                  <c:v>78</c:v>
                </c:pt>
                <c:pt idx="13">
                  <c:v>83</c:v>
                </c:pt>
                <c:pt idx="14">
                  <c:v>95</c:v>
                </c:pt>
                <c:pt idx="15">
                  <c:v>100</c:v>
                </c:pt>
                <c:pt idx="16">
                  <c:v>109.5</c:v>
                </c:pt>
                <c:pt idx="17">
                  <c:v>158.5</c:v>
                </c:pt>
                <c:pt idx="18">
                  <c:v>163.5</c:v>
                </c:pt>
                <c:pt idx="19">
                  <c:v>195</c:v>
                </c:pt>
                <c:pt idx="20">
                  <c:v>202.5</c:v>
                </c:pt>
                <c:pt idx="21">
                  <c:v>236.5</c:v>
                </c:pt>
                <c:pt idx="22">
                  <c:v>283</c:v>
                </c:pt>
                <c:pt idx="23">
                  <c:v>2878.5</c:v>
                </c:pt>
                <c:pt idx="24">
                  <c:v>3752</c:v>
                </c:pt>
                <c:pt idx="25">
                  <c:v>3759.5</c:v>
                </c:pt>
                <c:pt idx="26">
                  <c:v>4514</c:v>
                </c:pt>
                <c:pt idx="27">
                  <c:v>6418</c:v>
                </c:pt>
                <c:pt idx="28">
                  <c:v>9743.5</c:v>
                </c:pt>
                <c:pt idx="29">
                  <c:v>13018</c:v>
                </c:pt>
                <c:pt idx="30">
                  <c:v>14428</c:v>
                </c:pt>
                <c:pt idx="31">
                  <c:v>14455</c:v>
                </c:pt>
                <c:pt idx="32">
                  <c:v>22310</c:v>
                </c:pt>
              </c:numCache>
            </c:numRef>
          </c:xVal>
          <c:yVal>
            <c:numRef>
              <c:f>B!$I$21:$I$992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-9.9999999947613105E-3</c:v>
                </c:pt>
                <c:pt idx="4">
                  <c:v>-4.4199999982083682E-2</c:v>
                </c:pt>
                <c:pt idx="5">
                  <c:v>-4.0199999981268775E-2</c:v>
                </c:pt>
                <c:pt idx="6">
                  <c:v>-5.1199999979871791E-2</c:v>
                </c:pt>
                <c:pt idx="7">
                  <c:v>-7.9399999965971801E-2</c:v>
                </c:pt>
                <c:pt idx="8">
                  <c:v>-9.8199999963981099E-2</c:v>
                </c:pt>
                <c:pt idx="9">
                  <c:v>5.9200000054261182E-2</c:v>
                </c:pt>
                <c:pt idx="10">
                  <c:v>5.8400000059918966E-2</c:v>
                </c:pt>
                <c:pt idx="11">
                  <c:v>2.5200000069162343E-2</c:v>
                </c:pt>
                <c:pt idx="12">
                  <c:v>2.7200000069569796E-2</c:v>
                </c:pt>
                <c:pt idx="13">
                  <c:v>2.0000007498310879E-4</c:v>
                </c:pt>
                <c:pt idx="14">
                  <c:v>-2.3999999910301995E-2</c:v>
                </c:pt>
                <c:pt idx="15">
                  <c:v>-3.899999990244396E-2</c:v>
                </c:pt>
                <c:pt idx="16">
                  <c:v>-4.8199999895587098E-2</c:v>
                </c:pt>
                <c:pt idx="17">
                  <c:v>2.1400000150606502E-2</c:v>
                </c:pt>
                <c:pt idx="18">
                  <c:v>1.3400000156252645E-2</c:v>
                </c:pt>
                <c:pt idx="19">
                  <c:v>-5.3999999814550392E-2</c:v>
                </c:pt>
                <c:pt idx="20">
                  <c:v>-9.8999999805528205E-2</c:v>
                </c:pt>
                <c:pt idx="21">
                  <c:v>-1.939999977912521E-2</c:v>
                </c:pt>
                <c:pt idx="22">
                  <c:v>-8.6799999728100374E-2</c:v>
                </c:pt>
                <c:pt idx="23">
                  <c:v>-7.5599997253448237E-2</c:v>
                </c:pt>
                <c:pt idx="24">
                  <c:v>3.4800003581040073E-2</c:v>
                </c:pt>
                <c:pt idx="25">
                  <c:v>2.6800003586686216E-2</c:v>
                </c:pt>
                <c:pt idx="26">
                  <c:v>1.6600004310021177E-2</c:v>
                </c:pt>
                <c:pt idx="27">
                  <c:v>5.9200006122409832E-2</c:v>
                </c:pt>
                <c:pt idx="28">
                  <c:v>8.5400009302247781E-2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8C-44E7-8E96-FA0B33E47972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B!$D$21:$D$43</c:f>
                <c:numCache>
                  <c:formatCode>General</c:formatCode>
                  <c:ptCount val="23"/>
                </c:numCache>
              </c:numRef>
            </c:plus>
            <c:minus>
              <c:numRef>
                <c:f>B!$D$21:$D$43</c:f>
                <c:numCache>
                  <c:formatCode>General</c:formatCode>
                  <c:ptCount val="2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17</c:v>
                </c:pt>
                <c:pt idx="5">
                  <c:v>19.5</c:v>
                </c:pt>
                <c:pt idx="6">
                  <c:v>24.5</c:v>
                </c:pt>
                <c:pt idx="7">
                  <c:v>39</c:v>
                </c:pt>
                <c:pt idx="8">
                  <c:v>39.5</c:v>
                </c:pt>
                <c:pt idx="9">
                  <c:v>60.5</c:v>
                </c:pt>
                <c:pt idx="10">
                  <c:v>61</c:v>
                </c:pt>
                <c:pt idx="11">
                  <c:v>75.5</c:v>
                </c:pt>
                <c:pt idx="12">
                  <c:v>78</c:v>
                </c:pt>
                <c:pt idx="13">
                  <c:v>83</c:v>
                </c:pt>
                <c:pt idx="14">
                  <c:v>95</c:v>
                </c:pt>
                <c:pt idx="15">
                  <c:v>100</c:v>
                </c:pt>
                <c:pt idx="16">
                  <c:v>109.5</c:v>
                </c:pt>
                <c:pt idx="17">
                  <c:v>158.5</c:v>
                </c:pt>
                <c:pt idx="18">
                  <c:v>163.5</c:v>
                </c:pt>
                <c:pt idx="19">
                  <c:v>195</c:v>
                </c:pt>
                <c:pt idx="20">
                  <c:v>202.5</c:v>
                </c:pt>
                <c:pt idx="21">
                  <c:v>236.5</c:v>
                </c:pt>
                <c:pt idx="22">
                  <c:v>283</c:v>
                </c:pt>
                <c:pt idx="23">
                  <c:v>2878.5</c:v>
                </c:pt>
                <c:pt idx="24">
                  <c:v>3752</c:v>
                </c:pt>
                <c:pt idx="25">
                  <c:v>3759.5</c:v>
                </c:pt>
                <c:pt idx="26">
                  <c:v>4514</c:v>
                </c:pt>
                <c:pt idx="27">
                  <c:v>6418</c:v>
                </c:pt>
                <c:pt idx="28">
                  <c:v>9743.5</c:v>
                </c:pt>
                <c:pt idx="29">
                  <c:v>13018</c:v>
                </c:pt>
                <c:pt idx="30">
                  <c:v>14428</c:v>
                </c:pt>
                <c:pt idx="31">
                  <c:v>14455</c:v>
                </c:pt>
                <c:pt idx="32">
                  <c:v>22310</c:v>
                </c:pt>
              </c:numCache>
            </c:numRef>
          </c:xVal>
          <c:yVal>
            <c:numRef>
              <c:f>B!$J$21:$J$992</c:f>
              <c:numCache>
                <c:formatCode>General</c:formatCode>
                <c:ptCount val="972"/>
                <c:pt idx="29">
                  <c:v>7.8900012427766342E-2</c:v>
                </c:pt>
                <c:pt idx="30">
                  <c:v>6.2200013773690443E-2</c:v>
                </c:pt>
                <c:pt idx="31">
                  <c:v>-2.9999862017575651E-3</c:v>
                </c:pt>
                <c:pt idx="32">
                  <c:v>0.15410002129647182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8C-44E7-8E96-FA0B33E47972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2.9999999999999997E-4</c:v>
                  </c:pt>
                </c:numCache>
              </c:numRef>
            </c:plus>
            <c:minus>
              <c:numRef>
                <c:f>B!$D$21:$D$92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17</c:v>
                </c:pt>
                <c:pt idx="5">
                  <c:v>19.5</c:v>
                </c:pt>
                <c:pt idx="6">
                  <c:v>24.5</c:v>
                </c:pt>
                <c:pt idx="7">
                  <c:v>39</c:v>
                </c:pt>
                <c:pt idx="8">
                  <c:v>39.5</c:v>
                </c:pt>
                <c:pt idx="9">
                  <c:v>60.5</c:v>
                </c:pt>
                <c:pt idx="10">
                  <c:v>61</c:v>
                </c:pt>
                <c:pt idx="11">
                  <c:v>75.5</c:v>
                </c:pt>
                <c:pt idx="12">
                  <c:v>78</c:v>
                </c:pt>
                <c:pt idx="13">
                  <c:v>83</c:v>
                </c:pt>
                <c:pt idx="14">
                  <c:v>95</c:v>
                </c:pt>
                <c:pt idx="15">
                  <c:v>100</c:v>
                </c:pt>
                <c:pt idx="16">
                  <c:v>109.5</c:v>
                </c:pt>
                <c:pt idx="17">
                  <c:v>158.5</c:v>
                </c:pt>
                <c:pt idx="18">
                  <c:v>163.5</c:v>
                </c:pt>
                <c:pt idx="19">
                  <c:v>195</c:v>
                </c:pt>
                <c:pt idx="20">
                  <c:v>202.5</c:v>
                </c:pt>
                <c:pt idx="21">
                  <c:v>236.5</c:v>
                </c:pt>
                <c:pt idx="22">
                  <c:v>283</c:v>
                </c:pt>
                <c:pt idx="23">
                  <c:v>2878.5</c:v>
                </c:pt>
                <c:pt idx="24">
                  <c:v>3752</c:v>
                </c:pt>
                <c:pt idx="25">
                  <c:v>3759.5</c:v>
                </c:pt>
                <c:pt idx="26">
                  <c:v>4514</c:v>
                </c:pt>
                <c:pt idx="27">
                  <c:v>6418</c:v>
                </c:pt>
                <c:pt idx="28">
                  <c:v>9743.5</c:v>
                </c:pt>
                <c:pt idx="29">
                  <c:v>13018</c:v>
                </c:pt>
                <c:pt idx="30">
                  <c:v>14428</c:v>
                </c:pt>
                <c:pt idx="31">
                  <c:v>14455</c:v>
                </c:pt>
                <c:pt idx="32">
                  <c:v>22310</c:v>
                </c:pt>
              </c:numCache>
            </c:numRef>
          </c:xVal>
          <c:yVal>
            <c:numRef>
              <c:f>B!$K$21:$K$992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8C-44E7-8E96-FA0B33E47972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2.9999999999999997E-4</c:v>
                  </c:pt>
                </c:numCache>
              </c:numRef>
            </c:plus>
            <c:minus>
              <c:numRef>
                <c:f>B!$D$21:$D$92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17</c:v>
                </c:pt>
                <c:pt idx="5">
                  <c:v>19.5</c:v>
                </c:pt>
                <c:pt idx="6">
                  <c:v>24.5</c:v>
                </c:pt>
                <c:pt idx="7">
                  <c:v>39</c:v>
                </c:pt>
                <c:pt idx="8">
                  <c:v>39.5</c:v>
                </c:pt>
                <c:pt idx="9">
                  <c:v>60.5</c:v>
                </c:pt>
                <c:pt idx="10">
                  <c:v>61</c:v>
                </c:pt>
                <c:pt idx="11">
                  <c:v>75.5</c:v>
                </c:pt>
                <c:pt idx="12">
                  <c:v>78</c:v>
                </c:pt>
                <c:pt idx="13">
                  <c:v>83</c:v>
                </c:pt>
                <c:pt idx="14">
                  <c:v>95</c:v>
                </c:pt>
                <c:pt idx="15">
                  <c:v>100</c:v>
                </c:pt>
                <c:pt idx="16">
                  <c:v>109.5</c:v>
                </c:pt>
                <c:pt idx="17">
                  <c:v>158.5</c:v>
                </c:pt>
                <c:pt idx="18">
                  <c:v>163.5</c:v>
                </c:pt>
                <c:pt idx="19">
                  <c:v>195</c:v>
                </c:pt>
                <c:pt idx="20">
                  <c:v>202.5</c:v>
                </c:pt>
                <c:pt idx="21">
                  <c:v>236.5</c:v>
                </c:pt>
                <c:pt idx="22">
                  <c:v>283</c:v>
                </c:pt>
                <c:pt idx="23">
                  <c:v>2878.5</c:v>
                </c:pt>
                <c:pt idx="24">
                  <c:v>3752</c:v>
                </c:pt>
                <c:pt idx="25">
                  <c:v>3759.5</c:v>
                </c:pt>
                <c:pt idx="26">
                  <c:v>4514</c:v>
                </c:pt>
                <c:pt idx="27">
                  <c:v>6418</c:v>
                </c:pt>
                <c:pt idx="28">
                  <c:v>9743.5</c:v>
                </c:pt>
                <c:pt idx="29">
                  <c:v>13018</c:v>
                </c:pt>
                <c:pt idx="30">
                  <c:v>14428</c:v>
                </c:pt>
                <c:pt idx="31">
                  <c:v>14455</c:v>
                </c:pt>
                <c:pt idx="32">
                  <c:v>22310</c:v>
                </c:pt>
              </c:numCache>
            </c:numRef>
          </c:xVal>
          <c:yVal>
            <c:numRef>
              <c:f>B!$L$21:$L$992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8C-44E7-8E96-FA0B33E47972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2.9999999999999997E-4</c:v>
                  </c:pt>
                </c:numCache>
              </c:numRef>
            </c:plus>
            <c:minus>
              <c:numRef>
                <c:f>B!$D$21:$D$92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17</c:v>
                </c:pt>
                <c:pt idx="5">
                  <c:v>19.5</c:v>
                </c:pt>
                <c:pt idx="6">
                  <c:v>24.5</c:v>
                </c:pt>
                <c:pt idx="7">
                  <c:v>39</c:v>
                </c:pt>
                <c:pt idx="8">
                  <c:v>39.5</c:v>
                </c:pt>
                <c:pt idx="9">
                  <c:v>60.5</c:v>
                </c:pt>
                <c:pt idx="10">
                  <c:v>61</c:v>
                </c:pt>
                <c:pt idx="11">
                  <c:v>75.5</c:v>
                </c:pt>
                <c:pt idx="12">
                  <c:v>78</c:v>
                </c:pt>
                <c:pt idx="13">
                  <c:v>83</c:v>
                </c:pt>
                <c:pt idx="14">
                  <c:v>95</c:v>
                </c:pt>
                <c:pt idx="15">
                  <c:v>100</c:v>
                </c:pt>
                <c:pt idx="16">
                  <c:v>109.5</c:v>
                </c:pt>
                <c:pt idx="17">
                  <c:v>158.5</c:v>
                </c:pt>
                <c:pt idx="18">
                  <c:v>163.5</c:v>
                </c:pt>
                <c:pt idx="19">
                  <c:v>195</c:v>
                </c:pt>
                <c:pt idx="20">
                  <c:v>202.5</c:v>
                </c:pt>
                <c:pt idx="21">
                  <c:v>236.5</c:v>
                </c:pt>
                <c:pt idx="22">
                  <c:v>283</c:v>
                </c:pt>
                <c:pt idx="23">
                  <c:v>2878.5</c:v>
                </c:pt>
                <c:pt idx="24">
                  <c:v>3752</c:v>
                </c:pt>
                <c:pt idx="25">
                  <c:v>3759.5</c:v>
                </c:pt>
                <c:pt idx="26">
                  <c:v>4514</c:v>
                </c:pt>
                <c:pt idx="27">
                  <c:v>6418</c:v>
                </c:pt>
                <c:pt idx="28">
                  <c:v>9743.5</c:v>
                </c:pt>
                <c:pt idx="29">
                  <c:v>13018</c:v>
                </c:pt>
                <c:pt idx="30">
                  <c:v>14428</c:v>
                </c:pt>
                <c:pt idx="31">
                  <c:v>14455</c:v>
                </c:pt>
                <c:pt idx="32">
                  <c:v>22310</c:v>
                </c:pt>
              </c:numCache>
            </c:numRef>
          </c:xVal>
          <c:yVal>
            <c:numRef>
              <c:f>B!$M$21:$M$992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8C-44E7-8E96-FA0B33E47972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2.9999999999999997E-4</c:v>
                  </c:pt>
                </c:numCache>
              </c:numRef>
            </c:plus>
            <c:minus>
              <c:numRef>
                <c:f>B!$D$21:$D$92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17</c:v>
                </c:pt>
                <c:pt idx="5">
                  <c:v>19.5</c:v>
                </c:pt>
                <c:pt idx="6">
                  <c:v>24.5</c:v>
                </c:pt>
                <c:pt idx="7">
                  <c:v>39</c:v>
                </c:pt>
                <c:pt idx="8">
                  <c:v>39.5</c:v>
                </c:pt>
                <c:pt idx="9">
                  <c:v>60.5</c:v>
                </c:pt>
                <c:pt idx="10">
                  <c:v>61</c:v>
                </c:pt>
                <c:pt idx="11">
                  <c:v>75.5</c:v>
                </c:pt>
                <c:pt idx="12">
                  <c:v>78</c:v>
                </c:pt>
                <c:pt idx="13">
                  <c:v>83</c:v>
                </c:pt>
                <c:pt idx="14">
                  <c:v>95</c:v>
                </c:pt>
                <c:pt idx="15">
                  <c:v>100</c:v>
                </c:pt>
                <c:pt idx="16">
                  <c:v>109.5</c:v>
                </c:pt>
                <c:pt idx="17">
                  <c:v>158.5</c:v>
                </c:pt>
                <c:pt idx="18">
                  <c:v>163.5</c:v>
                </c:pt>
                <c:pt idx="19">
                  <c:v>195</c:v>
                </c:pt>
                <c:pt idx="20">
                  <c:v>202.5</c:v>
                </c:pt>
                <c:pt idx="21">
                  <c:v>236.5</c:v>
                </c:pt>
                <c:pt idx="22">
                  <c:v>283</c:v>
                </c:pt>
                <c:pt idx="23">
                  <c:v>2878.5</c:v>
                </c:pt>
                <c:pt idx="24">
                  <c:v>3752</c:v>
                </c:pt>
                <c:pt idx="25">
                  <c:v>3759.5</c:v>
                </c:pt>
                <c:pt idx="26">
                  <c:v>4514</c:v>
                </c:pt>
                <c:pt idx="27">
                  <c:v>6418</c:v>
                </c:pt>
                <c:pt idx="28">
                  <c:v>9743.5</c:v>
                </c:pt>
                <c:pt idx="29">
                  <c:v>13018</c:v>
                </c:pt>
                <c:pt idx="30">
                  <c:v>14428</c:v>
                </c:pt>
                <c:pt idx="31">
                  <c:v>14455</c:v>
                </c:pt>
                <c:pt idx="32">
                  <c:v>22310</c:v>
                </c:pt>
              </c:numCache>
            </c:numRef>
          </c:xVal>
          <c:yVal>
            <c:numRef>
              <c:f>B!$N$21:$N$992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8C-44E7-8E96-FA0B33E47972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17</c:v>
                </c:pt>
                <c:pt idx="5">
                  <c:v>19.5</c:v>
                </c:pt>
                <c:pt idx="6">
                  <c:v>24.5</c:v>
                </c:pt>
                <c:pt idx="7">
                  <c:v>39</c:v>
                </c:pt>
                <c:pt idx="8">
                  <c:v>39.5</c:v>
                </c:pt>
                <c:pt idx="9">
                  <c:v>60.5</c:v>
                </c:pt>
                <c:pt idx="10">
                  <c:v>61</c:v>
                </c:pt>
                <c:pt idx="11">
                  <c:v>75.5</c:v>
                </c:pt>
                <c:pt idx="12">
                  <c:v>78</c:v>
                </c:pt>
                <c:pt idx="13">
                  <c:v>83</c:v>
                </c:pt>
                <c:pt idx="14">
                  <c:v>95</c:v>
                </c:pt>
                <c:pt idx="15">
                  <c:v>100</c:v>
                </c:pt>
                <c:pt idx="16">
                  <c:v>109.5</c:v>
                </c:pt>
                <c:pt idx="17">
                  <c:v>158.5</c:v>
                </c:pt>
                <c:pt idx="18">
                  <c:v>163.5</c:v>
                </c:pt>
                <c:pt idx="19">
                  <c:v>195</c:v>
                </c:pt>
                <c:pt idx="20">
                  <c:v>202.5</c:v>
                </c:pt>
                <c:pt idx="21">
                  <c:v>236.5</c:v>
                </c:pt>
                <c:pt idx="22">
                  <c:v>283</c:v>
                </c:pt>
                <c:pt idx="23">
                  <c:v>2878.5</c:v>
                </c:pt>
                <c:pt idx="24">
                  <c:v>3752</c:v>
                </c:pt>
                <c:pt idx="25">
                  <c:v>3759.5</c:v>
                </c:pt>
                <c:pt idx="26">
                  <c:v>4514</c:v>
                </c:pt>
                <c:pt idx="27">
                  <c:v>6418</c:v>
                </c:pt>
                <c:pt idx="28">
                  <c:v>9743.5</c:v>
                </c:pt>
                <c:pt idx="29">
                  <c:v>13018</c:v>
                </c:pt>
                <c:pt idx="30">
                  <c:v>14428</c:v>
                </c:pt>
                <c:pt idx="31">
                  <c:v>14455</c:v>
                </c:pt>
                <c:pt idx="32">
                  <c:v>22310</c:v>
                </c:pt>
              </c:numCache>
            </c:numRef>
          </c:xVal>
          <c:yVal>
            <c:numRef>
              <c:f>B!$O$21:$O$992</c:f>
              <c:numCache>
                <c:formatCode>General</c:formatCode>
                <c:ptCount val="972"/>
                <c:pt idx="0">
                  <c:v>-2.1442564486530407E-2</c:v>
                </c:pt>
                <c:pt idx="1">
                  <c:v>-2.1425653261581603E-2</c:v>
                </c:pt>
                <c:pt idx="2">
                  <c:v>-2.1408742036632799E-2</c:v>
                </c:pt>
                <c:pt idx="3">
                  <c:v>-2.1391830811683991E-2</c:v>
                </c:pt>
                <c:pt idx="4">
                  <c:v>-2.1327568156878536E-2</c:v>
                </c:pt>
                <c:pt idx="5">
                  <c:v>-2.1310656931929732E-2</c:v>
                </c:pt>
                <c:pt idx="6">
                  <c:v>-2.127683448203212E-2</c:v>
                </c:pt>
                <c:pt idx="7">
                  <c:v>-2.1178749377329054E-2</c:v>
                </c:pt>
                <c:pt idx="8">
                  <c:v>-2.1175367132339293E-2</c:v>
                </c:pt>
                <c:pt idx="9">
                  <c:v>-2.1033312842769335E-2</c:v>
                </c:pt>
                <c:pt idx="10">
                  <c:v>-2.1029930597779575E-2</c:v>
                </c:pt>
                <c:pt idx="11">
                  <c:v>-2.0931845493076508E-2</c:v>
                </c:pt>
                <c:pt idx="12">
                  <c:v>-2.0914934268127704E-2</c:v>
                </c:pt>
                <c:pt idx="13">
                  <c:v>-2.0881111818230092E-2</c:v>
                </c:pt>
                <c:pt idx="14">
                  <c:v>-2.0799937938475833E-2</c:v>
                </c:pt>
                <c:pt idx="15">
                  <c:v>-2.0766115488578221E-2</c:v>
                </c:pt>
                <c:pt idx="16">
                  <c:v>-2.0701852833772766E-2</c:v>
                </c:pt>
                <c:pt idx="17">
                  <c:v>-2.0370392824776193E-2</c:v>
                </c:pt>
                <c:pt idx="18">
                  <c:v>-2.0336570374878585E-2</c:v>
                </c:pt>
                <c:pt idx="19">
                  <c:v>-2.0123488940523647E-2</c:v>
                </c:pt>
                <c:pt idx="20">
                  <c:v>-2.0072755265677235E-2</c:v>
                </c:pt>
                <c:pt idx="21">
                  <c:v>-1.984276260637349E-2</c:v>
                </c:pt>
                <c:pt idx="22">
                  <c:v>-1.9528213822325724E-2</c:v>
                </c:pt>
                <c:pt idx="23">
                  <c:v>-1.9709800804767717E-3</c:v>
                </c:pt>
                <c:pt idx="24">
                  <c:v>3.9378019166355603E-3</c:v>
                </c:pt>
                <c:pt idx="25">
                  <c:v>3.9885355914819759E-3</c:v>
                </c:pt>
                <c:pt idx="26">
                  <c:v>9.092343281031208E-3</c:v>
                </c:pt>
                <c:pt idx="27">
                  <c:v>2.1971932202040804E-2</c:v>
                </c:pt>
                <c:pt idx="28">
                  <c:v>4.4467243628940695E-2</c:v>
                </c:pt>
                <c:pt idx="29">
                  <c:v>6.6617566066884987E-2</c:v>
                </c:pt>
                <c:pt idx="30">
                  <c:v>7.6155496938010783E-2</c:v>
                </c:pt>
                <c:pt idx="31">
                  <c:v>7.6338138167457881E-2</c:v>
                </c:pt>
                <c:pt idx="32">
                  <c:v>0.129473206956602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8C-44E7-8E96-FA0B33E47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241016"/>
        <c:axId val="1"/>
      </c:scatterChart>
      <c:valAx>
        <c:axId val="738241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0522018081076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555756679840307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241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8.8122806488269423E-2"/>
          <c:y val="0.91925596256989606"/>
          <c:w val="0.9923389748695205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V1016 Oph - O-C Diagr.</a:t>
            </a:r>
          </a:p>
        </c:rich>
      </c:tx>
      <c:layout>
        <c:manualLayout>
          <c:xMode val="edge"/>
          <c:yMode val="edge"/>
          <c:x val="0.31404980369189389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906854902912253"/>
          <c:w val="0.7623974633561702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17</c:v>
                </c:pt>
                <c:pt idx="5">
                  <c:v>19.5</c:v>
                </c:pt>
                <c:pt idx="6">
                  <c:v>24.5</c:v>
                </c:pt>
                <c:pt idx="7">
                  <c:v>39</c:v>
                </c:pt>
                <c:pt idx="8">
                  <c:v>39.5</c:v>
                </c:pt>
                <c:pt idx="9">
                  <c:v>61</c:v>
                </c:pt>
                <c:pt idx="10">
                  <c:v>61.5</c:v>
                </c:pt>
                <c:pt idx="11">
                  <c:v>76</c:v>
                </c:pt>
                <c:pt idx="12">
                  <c:v>78.5</c:v>
                </c:pt>
                <c:pt idx="13">
                  <c:v>83.5</c:v>
                </c:pt>
                <c:pt idx="14">
                  <c:v>95.5</c:v>
                </c:pt>
                <c:pt idx="15">
                  <c:v>100.5</c:v>
                </c:pt>
                <c:pt idx="16">
                  <c:v>110</c:v>
                </c:pt>
                <c:pt idx="17">
                  <c:v>159.5</c:v>
                </c:pt>
                <c:pt idx="18">
                  <c:v>164.5</c:v>
                </c:pt>
                <c:pt idx="19">
                  <c:v>196</c:v>
                </c:pt>
                <c:pt idx="20">
                  <c:v>203.5</c:v>
                </c:pt>
                <c:pt idx="21">
                  <c:v>238</c:v>
                </c:pt>
                <c:pt idx="22">
                  <c:v>284.5</c:v>
                </c:pt>
                <c:pt idx="23">
                  <c:v>2898</c:v>
                </c:pt>
                <c:pt idx="24">
                  <c:v>3778</c:v>
                </c:pt>
                <c:pt idx="25">
                  <c:v>3785.5</c:v>
                </c:pt>
                <c:pt idx="26">
                  <c:v>4545</c:v>
                </c:pt>
                <c:pt idx="27">
                  <c:v>6462</c:v>
                </c:pt>
                <c:pt idx="28">
                  <c:v>9810.5</c:v>
                </c:pt>
                <c:pt idx="29">
                  <c:v>13107.5</c:v>
                </c:pt>
                <c:pt idx="30">
                  <c:v>14527.5</c:v>
                </c:pt>
                <c:pt idx="31">
                  <c:v>14554.5</c:v>
                </c:pt>
                <c:pt idx="32">
                  <c:v>22463</c:v>
                </c:pt>
              </c:numCache>
            </c:numRef>
          </c:xVal>
          <c:yVal>
            <c:numRef>
              <c:f>'C'!$H$21:$H$992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BC-4018-AEB0-64C0AB8B6647}"/>
            </c:ext>
          </c:extLst>
        </c:ser>
        <c:ser>
          <c:idx val="1"/>
          <c:order val="1"/>
          <c:tx>
            <c:strRef>
              <c:f>'C'!$I$20:$I$20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'C'!$D$21:$D$992</c:f>
                <c:numCache>
                  <c:formatCode>General</c:formatCode>
                  <c:ptCount val="9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2.9999999999999997E-4</c:v>
                  </c:pt>
                </c:numCache>
              </c:numRef>
            </c:plus>
            <c:minus>
              <c:numRef>
                <c:f>'C'!$D$21:$D$992</c:f>
                <c:numCache>
                  <c:formatCode>General</c:formatCode>
                  <c:ptCount val="9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17</c:v>
                </c:pt>
                <c:pt idx="5">
                  <c:v>19.5</c:v>
                </c:pt>
                <c:pt idx="6">
                  <c:v>24.5</c:v>
                </c:pt>
                <c:pt idx="7">
                  <c:v>39</c:v>
                </c:pt>
                <c:pt idx="8">
                  <c:v>39.5</c:v>
                </c:pt>
                <c:pt idx="9">
                  <c:v>61</c:v>
                </c:pt>
                <c:pt idx="10">
                  <c:v>61.5</c:v>
                </c:pt>
                <c:pt idx="11">
                  <c:v>76</c:v>
                </c:pt>
                <c:pt idx="12">
                  <c:v>78.5</c:v>
                </c:pt>
                <c:pt idx="13">
                  <c:v>83.5</c:v>
                </c:pt>
                <c:pt idx="14">
                  <c:v>95.5</c:v>
                </c:pt>
                <c:pt idx="15">
                  <c:v>100.5</c:v>
                </c:pt>
                <c:pt idx="16">
                  <c:v>110</c:v>
                </c:pt>
                <c:pt idx="17">
                  <c:v>159.5</c:v>
                </c:pt>
                <c:pt idx="18">
                  <c:v>164.5</c:v>
                </c:pt>
                <c:pt idx="19">
                  <c:v>196</c:v>
                </c:pt>
                <c:pt idx="20">
                  <c:v>203.5</c:v>
                </c:pt>
                <c:pt idx="21">
                  <c:v>238</c:v>
                </c:pt>
                <c:pt idx="22">
                  <c:v>284.5</c:v>
                </c:pt>
                <c:pt idx="23">
                  <c:v>2898</c:v>
                </c:pt>
                <c:pt idx="24">
                  <c:v>3778</c:v>
                </c:pt>
                <c:pt idx="25">
                  <c:v>3785.5</c:v>
                </c:pt>
                <c:pt idx="26">
                  <c:v>4545</c:v>
                </c:pt>
                <c:pt idx="27">
                  <c:v>6462</c:v>
                </c:pt>
                <c:pt idx="28">
                  <c:v>9810.5</c:v>
                </c:pt>
                <c:pt idx="29">
                  <c:v>13107.5</c:v>
                </c:pt>
                <c:pt idx="30">
                  <c:v>14527.5</c:v>
                </c:pt>
                <c:pt idx="31">
                  <c:v>14554.5</c:v>
                </c:pt>
                <c:pt idx="32">
                  <c:v>22463</c:v>
                </c:pt>
              </c:numCache>
            </c:numRef>
          </c:xVal>
          <c:yVal>
            <c:numRef>
              <c:f>'C'!$I$21:$I$992</c:f>
              <c:numCache>
                <c:formatCode>General</c:formatCode>
                <c:ptCount val="972"/>
                <c:pt idx="0">
                  <c:v>0</c:v>
                </c:pt>
                <c:pt idx="1">
                  <c:v>6.9874999971943907E-3</c:v>
                </c:pt>
                <c:pt idx="2">
                  <c:v>1.3974999994388781E-2</c:v>
                </c:pt>
                <c:pt idx="3">
                  <c:v>1.0962499996821862E-2</c:v>
                </c:pt>
                <c:pt idx="4">
                  <c:v>3.3150000017485581E-3</c:v>
                </c:pt>
                <c:pt idx="5">
                  <c:v>1.4302499999757856E-2</c:v>
                </c:pt>
                <c:pt idx="6">
                  <c:v>1.7277499995543621E-2</c:v>
                </c:pt>
                <c:pt idx="7">
                  <c:v>2.960499999608146E-2</c:v>
                </c:pt>
                <c:pt idx="8">
                  <c:v>1.2202500001876615E-2</c:v>
                </c:pt>
                <c:pt idx="9">
                  <c:v>2.4894999995012768E-2</c:v>
                </c:pt>
                <c:pt idx="10">
                  <c:v>2.5492500004475005E-2</c:v>
                </c:pt>
                <c:pt idx="11">
                  <c:v>3.2820000000356231E-2</c:v>
                </c:pt>
                <c:pt idx="12">
                  <c:v>4.1807499997958075E-2</c:v>
                </c:pt>
                <c:pt idx="13">
                  <c:v>2.8782499997760169E-2</c:v>
                </c:pt>
                <c:pt idx="14">
                  <c:v>3.8122500001918525E-2</c:v>
                </c:pt>
                <c:pt idx="15">
                  <c:v>3.709750000416534E-2</c:v>
                </c:pt>
                <c:pt idx="16">
                  <c:v>5.4450000003271271E-2</c:v>
                </c:pt>
                <c:pt idx="17">
                  <c:v>5.7602499997301493E-2</c:v>
                </c:pt>
                <c:pt idx="18">
                  <c:v>6.3577499997336417E-2</c:v>
                </c:pt>
                <c:pt idx="19">
                  <c:v>8.421999999700347E-2</c:v>
                </c:pt>
                <c:pt idx="20">
                  <c:v>6.0182499997608829E-2</c:v>
                </c:pt>
                <c:pt idx="21">
                  <c:v>3.140999999595806E-2</c:v>
                </c:pt>
                <c:pt idx="22">
                  <c:v>9.397750000061933E-2</c:v>
                </c:pt>
                <c:pt idx="23">
                  <c:v>3.7109999997483101E-2</c:v>
                </c:pt>
                <c:pt idx="24">
                  <c:v>-5.5290000003878959E-2</c:v>
                </c:pt>
                <c:pt idx="25">
                  <c:v>-4.2327499999373686E-2</c:v>
                </c:pt>
                <c:pt idx="26">
                  <c:v>2.2275000002991874E-2</c:v>
                </c:pt>
                <c:pt idx="27">
                  <c:v>9.8089999992225785E-2</c:v>
                </c:pt>
                <c:pt idx="28">
                  <c:v>6.2547499997890554E-2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BC-4018-AEB0-64C0AB8B6647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'C'!$D$21:$D$43</c:f>
                <c:numCache>
                  <c:formatCode>General</c:formatCode>
                  <c:ptCount val="23"/>
                </c:numCache>
              </c:numRef>
            </c:plus>
            <c:minus>
              <c:numRef>
                <c:f>'C'!$D$21:$D$43</c:f>
                <c:numCache>
                  <c:formatCode>General</c:formatCode>
                  <c:ptCount val="2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17</c:v>
                </c:pt>
                <c:pt idx="5">
                  <c:v>19.5</c:v>
                </c:pt>
                <c:pt idx="6">
                  <c:v>24.5</c:v>
                </c:pt>
                <c:pt idx="7">
                  <c:v>39</c:v>
                </c:pt>
                <c:pt idx="8">
                  <c:v>39.5</c:v>
                </c:pt>
                <c:pt idx="9">
                  <c:v>61</c:v>
                </c:pt>
                <c:pt idx="10">
                  <c:v>61.5</c:v>
                </c:pt>
                <c:pt idx="11">
                  <c:v>76</c:v>
                </c:pt>
                <c:pt idx="12">
                  <c:v>78.5</c:v>
                </c:pt>
                <c:pt idx="13">
                  <c:v>83.5</c:v>
                </c:pt>
                <c:pt idx="14">
                  <c:v>95.5</c:v>
                </c:pt>
                <c:pt idx="15">
                  <c:v>100.5</c:v>
                </c:pt>
                <c:pt idx="16">
                  <c:v>110</c:v>
                </c:pt>
                <c:pt idx="17">
                  <c:v>159.5</c:v>
                </c:pt>
                <c:pt idx="18">
                  <c:v>164.5</c:v>
                </c:pt>
                <c:pt idx="19">
                  <c:v>196</c:v>
                </c:pt>
                <c:pt idx="20">
                  <c:v>203.5</c:v>
                </c:pt>
                <c:pt idx="21">
                  <c:v>238</c:v>
                </c:pt>
                <c:pt idx="22">
                  <c:v>284.5</c:v>
                </c:pt>
                <c:pt idx="23">
                  <c:v>2898</c:v>
                </c:pt>
                <c:pt idx="24">
                  <c:v>3778</c:v>
                </c:pt>
                <c:pt idx="25">
                  <c:v>3785.5</c:v>
                </c:pt>
                <c:pt idx="26">
                  <c:v>4545</c:v>
                </c:pt>
                <c:pt idx="27">
                  <c:v>6462</c:v>
                </c:pt>
                <c:pt idx="28">
                  <c:v>9810.5</c:v>
                </c:pt>
                <c:pt idx="29">
                  <c:v>13107.5</c:v>
                </c:pt>
                <c:pt idx="30">
                  <c:v>14527.5</c:v>
                </c:pt>
                <c:pt idx="31">
                  <c:v>14554.5</c:v>
                </c:pt>
                <c:pt idx="32">
                  <c:v>22463</c:v>
                </c:pt>
              </c:numCache>
            </c:numRef>
          </c:xVal>
          <c:yVal>
            <c:numRef>
              <c:f>'C'!$J$21:$J$992</c:f>
              <c:numCache>
                <c:formatCode>General</c:formatCode>
                <c:ptCount val="972"/>
                <c:pt idx="29">
                  <c:v>5.5162500000733417E-2</c:v>
                </c:pt>
                <c:pt idx="30">
                  <c:v>-8.8637499997275881E-2</c:v>
                </c:pt>
                <c:pt idx="31">
                  <c:v>-7.8372500000114087E-2</c:v>
                </c:pt>
                <c:pt idx="32">
                  <c:v>0.26938499999960186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BC-4018-AEB0-64C0AB8B6647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2.9999999999999997E-4</c:v>
                  </c:pt>
                </c:numCache>
              </c:numRef>
            </c:plus>
            <c:minus>
              <c:numRef>
                <c:f>'C'!$D$21:$D$92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17</c:v>
                </c:pt>
                <c:pt idx="5">
                  <c:v>19.5</c:v>
                </c:pt>
                <c:pt idx="6">
                  <c:v>24.5</c:v>
                </c:pt>
                <c:pt idx="7">
                  <c:v>39</c:v>
                </c:pt>
                <c:pt idx="8">
                  <c:v>39.5</c:v>
                </c:pt>
                <c:pt idx="9">
                  <c:v>61</c:v>
                </c:pt>
                <c:pt idx="10">
                  <c:v>61.5</c:v>
                </c:pt>
                <c:pt idx="11">
                  <c:v>76</c:v>
                </c:pt>
                <c:pt idx="12">
                  <c:v>78.5</c:v>
                </c:pt>
                <c:pt idx="13">
                  <c:v>83.5</c:v>
                </c:pt>
                <c:pt idx="14">
                  <c:v>95.5</c:v>
                </c:pt>
                <c:pt idx="15">
                  <c:v>100.5</c:v>
                </c:pt>
                <c:pt idx="16">
                  <c:v>110</c:v>
                </c:pt>
                <c:pt idx="17">
                  <c:v>159.5</c:v>
                </c:pt>
                <c:pt idx="18">
                  <c:v>164.5</c:v>
                </c:pt>
                <c:pt idx="19">
                  <c:v>196</c:v>
                </c:pt>
                <c:pt idx="20">
                  <c:v>203.5</c:v>
                </c:pt>
                <c:pt idx="21">
                  <c:v>238</c:v>
                </c:pt>
                <c:pt idx="22">
                  <c:v>284.5</c:v>
                </c:pt>
                <c:pt idx="23">
                  <c:v>2898</c:v>
                </c:pt>
                <c:pt idx="24">
                  <c:v>3778</c:v>
                </c:pt>
                <c:pt idx="25">
                  <c:v>3785.5</c:v>
                </c:pt>
                <c:pt idx="26">
                  <c:v>4545</c:v>
                </c:pt>
                <c:pt idx="27">
                  <c:v>6462</c:v>
                </c:pt>
                <c:pt idx="28">
                  <c:v>9810.5</c:v>
                </c:pt>
                <c:pt idx="29">
                  <c:v>13107.5</c:v>
                </c:pt>
                <c:pt idx="30">
                  <c:v>14527.5</c:v>
                </c:pt>
                <c:pt idx="31">
                  <c:v>14554.5</c:v>
                </c:pt>
                <c:pt idx="32">
                  <c:v>22463</c:v>
                </c:pt>
              </c:numCache>
            </c:numRef>
          </c:xVal>
          <c:yVal>
            <c:numRef>
              <c:f>'C'!$K$21:$K$992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BC-4018-AEB0-64C0AB8B6647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2.9999999999999997E-4</c:v>
                  </c:pt>
                </c:numCache>
              </c:numRef>
            </c:plus>
            <c:minus>
              <c:numRef>
                <c:f>'C'!$D$21:$D$92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17</c:v>
                </c:pt>
                <c:pt idx="5">
                  <c:v>19.5</c:v>
                </c:pt>
                <c:pt idx="6">
                  <c:v>24.5</c:v>
                </c:pt>
                <c:pt idx="7">
                  <c:v>39</c:v>
                </c:pt>
                <c:pt idx="8">
                  <c:v>39.5</c:v>
                </c:pt>
                <c:pt idx="9">
                  <c:v>61</c:v>
                </c:pt>
                <c:pt idx="10">
                  <c:v>61.5</c:v>
                </c:pt>
                <c:pt idx="11">
                  <c:v>76</c:v>
                </c:pt>
                <c:pt idx="12">
                  <c:v>78.5</c:v>
                </c:pt>
                <c:pt idx="13">
                  <c:v>83.5</c:v>
                </c:pt>
                <c:pt idx="14">
                  <c:v>95.5</c:v>
                </c:pt>
                <c:pt idx="15">
                  <c:v>100.5</c:v>
                </c:pt>
                <c:pt idx="16">
                  <c:v>110</c:v>
                </c:pt>
                <c:pt idx="17">
                  <c:v>159.5</c:v>
                </c:pt>
                <c:pt idx="18">
                  <c:v>164.5</c:v>
                </c:pt>
                <c:pt idx="19">
                  <c:v>196</c:v>
                </c:pt>
                <c:pt idx="20">
                  <c:v>203.5</c:v>
                </c:pt>
                <c:pt idx="21">
                  <c:v>238</c:v>
                </c:pt>
                <c:pt idx="22">
                  <c:v>284.5</c:v>
                </c:pt>
                <c:pt idx="23">
                  <c:v>2898</c:v>
                </c:pt>
                <c:pt idx="24">
                  <c:v>3778</c:v>
                </c:pt>
                <c:pt idx="25">
                  <c:v>3785.5</c:v>
                </c:pt>
                <c:pt idx="26">
                  <c:v>4545</c:v>
                </c:pt>
                <c:pt idx="27">
                  <c:v>6462</c:v>
                </c:pt>
                <c:pt idx="28">
                  <c:v>9810.5</c:v>
                </c:pt>
                <c:pt idx="29">
                  <c:v>13107.5</c:v>
                </c:pt>
                <c:pt idx="30">
                  <c:v>14527.5</c:v>
                </c:pt>
                <c:pt idx="31">
                  <c:v>14554.5</c:v>
                </c:pt>
                <c:pt idx="32">
                  <c:v>22463</c:v>
                </c:pt>
              </c:numCache>
            </c:numRef>
          </c:xVal>
          <c:yVal>
            <c:numRef>
              <c:f>'C'!$L$21:$L$992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BC-4018-AEB0-64C0AB8B6647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2.9999999999999997E-4</c:v>
                  </c:pt>
                </c:numCache>
              </c:numRef>
            </c:plus>
            <c:minus>
              <c:numRef>
                <c:f>'C'!$D$21:$D$92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17</c:v>
                </c:pt>
                <c:pt idx="5">
                  <c:v>19.5</c:v>
                </c:pt>
                <c:pt idx="6">
                  <c:v>24.5</c:v>
                </c:pt>
                <c:pt idx="7">
                  <c:v>39</c:v>
                </c:pt>
                <c:pt idx="8">
                  <c:v>39.5</c:v>
                </c:pt>
                <c:pt idx="9">
                  <c:v>61</c:v>
                </c:pt>
                <c:pt idx="10">
                  <c:v>61.5</c:v>
                </c:pt>
                <c:pt idx="11">
                  <c:v>76</c:v>
                </c:pt>
                <c:pt idx="12">
                  <c:v>78.5</c:v>
                </c:pt>
                <c:pt idx="13">
                  <c:v>83.5</c:v>
                </c:pt>
                <c:pt idx="14">
                  <c:v>95.5</c:v>
                </c:pt>
                <c:pt idx="15">
                  <c:v>100.5</c:v>
                </c:pt>
                <c:pt idx="16">
                  <c:v>110</c:v>
                </c:pt>
                <c:pt idx="17">
                  <c:v>159.5</c:v>
                </c:pt>
                <c:pt idx="18">
                  <c:v>164.5</c:v>
                </c:pt>
                <c:pt idx="19">
                  <c:v>196</c:v>
                </c:pt>
                <c:pt idx="20">
                  <c:v>203.5</c:v>
                </c:pt>
                <c:pt idx="21">
                  <c:v>238</c:v>
                </c:pt>
                <c:pt idx="22">
                  <c:v>284.5</c:v>
                </c:pt>
                <c:pt idx="23">
                  <c:v>2898</c:v>
                </c:pt>
                <c:pt idx="24">
                  <c:v>3778</c:v>
                </c:pt>
                <c:pt idx="25">
                  <c:v>3785.5</c:v>
                </c:pt>
                <c:pt idx="26">
                  <c:v>4545</c:v>
                </c:pt>
                <c:pt idx="27">
                  <c:v>6462</c:v>
                </c:pt>
                <c:pt idx="28">
                  <c:v>9810.5</c:v>
                </c:pt>
                <c:pt idx="29">
                  <c:v>13107.5</c:v>
                </c:pt>
                <c:pt idx="30">
                  <c:v>14527.5</c:v>
                </c:pt>
                <c:pt idx="31">
                  <c:v>14554.5</c:v>
                </c:pt>
                <c:pt idx="32">
                  <c:v>22463</c:v>
                </c:pt>
              </c:numCache>
            </c:numRef>
          </c:xVal>
          <c:yVal>
            <c:numRef>
              <c:f>'C'!$M$21:$M$992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BC-4018-AEB0-64C0AB8B6647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2.9999999999999997E-4</c:v>
                  </c:pt>
                </c:numCache>
              </c:numRef>
            </c:plus>
            <c:minus>
              <c:numRef>
                <c:f>'C'!$D$21:$D$92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17</c:v>
                </c:pt>
                <c:pt idx="5">
                  <c:v>19.5</c:v>
                </c:pt>
                <c:pt idx="6">
                  <c:v>24.5</c:v>
                </c:pt>
                <c:pt idx="7">
                  <c:v>39</c:v>
                </c:pt>
                <c:pt idx="8">
                  <c:v>39.5</c:v>
                </c:pt>
                <c:pt idx="9">
                  <c:v>61</c:v>
                </c:pt>
                <c:pt idx="10">
                  <c:v>61.5</c:v>
                </c:pt>
                <c:pt idx="11">
                  <c:v>76</c:v>
                </c:pt>
                <c:pt idx="12">
                  <c:v>78.5</c:v>
                </c:pt>
                <c:pt idx="13">
                  <c:v>83.5</c:v>
                </c:pt>
                <c:pt idx="14">
                  <c:v>95.5</c:v>
                </c:pt>
                <c:pt idx="15">
                  <c:v>100.5</c:v>
                </c:pt>
                <c:pt idx="16">
                  <c:v>110</c:v>
                </c:pt>
                <c:pt idx="17">
                  <c:v>159.5</c:v>
                </c:pt>
                <c:pt idx="18">
                  <c:v>164.5</c:v>
                </c:pt>
                <c:pt idx="19">
                  <c:v>196</c:v>
                </c:pt>
                <c:pt idx="20">
                  <c:v>203.5</c:v>
                </c:pt>
                <c:pt idx="21">
                  <c:v>238</c:v>
                </c:pt>
                <c:pt idx="22">
                  <c:v>284.5</c:v>
                </c:pt>
                <c:pt idx="23">
                  <c:v>2898</c:v>
                </c:pt>
                <c:pt idx="24">
                  <c:v>3778</c:v>
                </c:pt>
                <c:pt idx="25">
                  <c:v>3785.5</c:v>
                </c:pt>
                <c:pt idx="26">
                  <c:v>4545</c:v>
                </c:pt>
                <c:pt idx="27">
                  <c:v>6462</c:v>
                </c:pt>
                <c:pt idx="28">
                  <c:v>9810.5</c:v>
                </c:pt>
                <c:pt idx="29">
                  <c:v>13107.5</c:v>
                </c:pt>
                <c:pt idx="30">
                  <c:v>14527.5</c:v>
                </c:pt>
                <c:pt idx="31">
                  <c:v>14554.5</c:v>
                </c:pt>
                <c:pt idx="32">
                  <c:v>22463</c:v>
                </c:pt>
              </c:numCache>
            </c:numRef>
          </c:xVal>
          <c:yVal>
            <c:numRef>
              <c:f>'C'!$N$21:$N$992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BC-4018-AEB0-64C0AB8B6647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17</c:v>
                </c:pt>
                <c:pt idx="5">
                  <c:v>19.5</c:v>
                </c:pt>
                <c:pt idx="6">
                  <c:v>24.5</c:v>
                </c:pt>
                <c:pt idx="7">
                  <c:v>39</c:v>
                </c:pt>
                <c:pt idx="8">
                  <c:v>39.5</c:v>
                </c:pt>
                <c:pt idx="9">
                  <c:v>61</c:v>
                </c:pt>
                <c:pt idx="10">
                  <c:v>61.5</c:v>
                </c:pt>
                <c:pt idx="11">
                  <c:v>76</c:v>
                </c:pt>
                <c:pt idx="12">
                  <c:v>78.5</c:v>
                </c:pt>
                <c:pt idx="13">
                  <c:v>83.5</c:v>
                </c:pt>
                <c:pt idx="14">
                  <c:v>95.5</c:v>
                </c:pt>
                <c:pt idx="15">
                  <c:v>100.5</c:v>
                </c:pt>
                <c:pt idx="16">
                  <c:v>110</c:v>
                </c:pt>
                <c:pt idx="17">
                  <c:v>159.5</c:v>
                </c:pt>
                <c:pt idx="18">
                  <c:v>164.5</c:v>
                </c:pt>
                <c:pt idx="19">
                  <c:v>196</c:v>
                </c:pt>
                <c:pt idx="20">
                  <c:v>203.5</c:v>
                </c:pt>
                <c:pt idx="21">
                  <c:v>238</c:v>
                </c:pt>
                <c:pt idx="22">
                  <c:v>284.5</c:v>
                </c:pt>
                <c:pt idx="23">
                  <c:v>2898</c:v>
                </c:pt>
                <c:pt idx="24">
                  <c:v>3778</c:v>
                </c:pt>
                <c:pt idx="25">
                  <c:v>3785.5</c:v>
                </c:pt>
                <c:pt idx="26">
                  <c:v>4545</c:v>
                </c:pt>
                <c:pt idx="27">
                  <c:v>6462</c:v>
                </c:pt>
                <c:pt idx="28">
                  <c:v>9810.5</c:v>
                </c:pt>
                <c:pt idx="29">
                  <c:v>13107.5</c:v>
                </c:pt>
                <c:pt idx="30">
                  <c:v>14527.5</c:v>
                </c:pt>
                <c:pt idx="31">
                  <c:v>14554.5</c:v>
                </c:pt>
                <c:pt idx="32">
                  <c:v>22463</c:v>
                </c:pt>
              </c:numCache>
            </c:numRef>
          </c:xVal>
          <c:yVal>
            <c:numRef>
              <c:f>'C'!$O$21:$O$992</c:f>
              <c:numCache>
                <c:formatCode>General</c:formatCode>
                <c:ptCount val="972"/>
                <c:pt idx="0">
                  <c:v>2.5156515709468572E-2</c:v>
                </c:pt>
                <c:pt idx="1">
                  <c:v>2.516245565960944E-2</c:v>
                </c:pt>
                <c:pt idx="2">
                  <c:v>2.5168395609750309E-2</c:v>
                </c:pt>
                <c:pt idx="3">
                  <c:v>2.5174335559891178E-2</c:v>
                </c:pt>
                <c:pt idx="4">
                  <c:v>2.5196907370426482E-2</c:v>
                </c:pt>
                <c:pt idx="5">
                  <c:v>2.5202847320567351E-2</c:v>
                </c:pt>
                <c:pt idx="6">
                  <c:v>2.5214727220849088E-2</c:v>
                </c:pt>
                <c:pt idx="7">
                  <c:v>2.5249178931666127E-2</c:v>
                </c:pt>
                <c:pt idx="8">
                  <c:v>2.5250366921694301E-2</c:v>
                </c:pt>
                <c:pt idx="9">
                  <c:v>2.5301450492905775E-2</c:v>
                </c:pt>
                <c:pt idx="10">
                  <c:v>2.5302638482933949E-2</c:v>
                </c:pt>
                <c:pt idx="11">
                  <c:v>2.5337090193750987E-2</c:v>
                </c:pt>
                <c:pt idx="12">
                  <c:v>2.5343030143891856E-2</c:v>
                </c:pt>
                <c:pt idx="13">
                  <c:v>2.5354910044173597E-2</c:v>
                </c:pt>
                <c:pt idx="14">
                  <c:v>2.5383421804849766E-2</c:v>
                </c:pt>
                <c:pt idx="15">
                  <c:v>2.5395301705131504E-2</c:v>
                </c:pt>
                <c:pt idx="16">
                  <c:v>2.5417873515666805E-2</c:v>
                </c:pt>
                <c:pt idx="17">
                  <c:v>2.5535484528456012E-2</c:v>
                </c:pt>
                <c:pt idx="18">
                  <c:v>2.554736442873775E-2</c:v>
                </c:pt>
                <c:pt idx="19">
                  <c:v>2.5622207800512699E-2</c:v>
                </c:pt>
                <c:pt idx="20">
                  <c:v>2.5640027650935305E-2</c:v>
                </c:pt>
                <c:pt idx="21">
                  <c:v>2.5721998962879297E-2</c:v>
                </c:pt>
                <c:pt idx="22">
                  <c:v>2.5832482035499461E-2</c:v>
                </c:pt>
                <c:pt idx="23">
                  <c:v>3.2042105912763887E-2</c:v>
                </c:pt>
                <c:pt idx="24">
                  <c:v>3.4132968362349761E-2</c:v>
                </c:pt>
                <c:pt idx="25">
                  <c:v>3.4150788212772371E-2</c:v>
                </c:pt>
                <c:pt idx="26">
                  <c:v>3.5955345065568363E-2</c:v>
                </c:pt>
                <c:pt idx="27">
                  <c:v>4.0510098833586694E-2</c:v>
                </c:pt>
                <c:pt idx="28">
                  <c:v>4.8466068052266595E-2</c:v>
                </c:pt>
                <c:pt idx="29">
                  <c:v>5.629967429804459E-2</c:v>
                </c:pt>
                <c:pt idx="30">
                  <c:v>5.9673565978058167E-2</c:v>
                </c:pt>
                <c:pt idx="31">
                  <c:v>5.9737717439579549E-2</c:v>
                </c:pt>
                <c:pt idx="32">
                  <c:v>7.8528155715204453E-2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BC-4018-AEB0-64C0AB8B6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227696"/>
        <c:axId val="1"/>
      </c:scatterChart>
      <c:valAx>
        <c:axId val="738227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227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6528925619834711E-2"/>
          <c:y val="0.91925596256989606"/>
          <c:w val="0.99173662176525457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V1016 Oph - O-C Diagr.</a:t>
            </a:r>
          </a:p>
        </c:rich>
      </c:tx>
      <c:layout>
        <c:manualLayout>
          <c:xMode val="edge"/>
          <c:yMode val="edge"/>
          <c:x val="0.31404980369189389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906854902912253"/>
          <c:w val="0.7623974633561702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3.5</c:v>
                </c:pt>
                <c:pt idx="2">
                  <c:v>6.5</c:v>
                </c:pt>
                <c:pt idx="3">
                  <c:v>10</c:v>
                </c:pt>
                <c:pt idx="4">
                  <c:v>22.5</c:v>
                </c:pt>
                <c:pt idx="5">
                  <c:v>26</c:v>
                </c:pt>
                <c:pt idx="6">
                  <c:v>32.5</c:v>
                </c:pt>
                <c:pt idx="7">
                  <c:v>52</c:v>
                </c:pt>
                <c:pt idx="8">
                  <c:v>52.5</c:v>
                </c:pt>
                <c:pt idx="9">
                  <c:v>81.5</c:v>
                </c:pt>
                <c:pt idx="10">
                  <c:v>82</c:v>
                </c:pt>
                <c:pt idx="11">
                  <c:v>101.5</c:v>
                </c:pt>
                <c:pt idx="12">
                  <c:v>105</c:v>
                </c:pt>
                <c:pt idx="13">
                  <c:v>111.5</c:v>
                </c:pt>
                <c:pt idx="14">
                  <c:v>127.5</c:v>
                </c:pt>
                <c:pt idx="15">
                  <c:v>134</c:v>
                </c:pt>
                <c:pt idx="16">
                  <c:v>147</c:v>
                </c:pt>
                <c:pt idx="17">
                  <c:v>213</c:v>
                </c:pt>
                <c:pt idx="18">
                  <c:v>219.5</c:v>
                </c:pt>
                <c:pt idx="19">
                  <c:v>261.5</c:v>
                </c:pt>
                <c:pt idx="20">
                  <c:v>271.5</c:v>
                </c:pt>
                <c:pt idx="21">
                  <c:v>317.5</c:v>
                </c:pt>
                <c:pt idx="22">
                  <c:v>379.5</c:v>
                </c:pt>
                <c:pt idx="23">
                  <c:v>3862.5</c:v>
                </c:pt>
                <c:pt idx="24">
                  <c:v>5035</c:v>
                </c:pt>
                <c:pt idx="25">
                  <c:v>5045</c:v>
                </c:pt>
                <c:pt idx="26">
                  <c:v>6057.5</c:v>
                </c:pt>
                <c:pt idx="27">
                  <c:v>8612.5</c:v>
                </c:pt>
                <c:pt idx="28">
                  <c:v>13075</c:v>
                </c:pt>
                <c:pt idx="29">
                  <c:v>17469</c:v>
                </c:pt>
                <c:pt idx="30">
                  <c:v>19361</c:v>
                </c:pt>
                <c:pt idx="31">
                  <c:v>19397</c:v>
                </c:pt>
                <c:pt idx="32">
                  <c:v>29937.5</c:v>
                </c:pt>
              </c:numCache>
            </c:numRef>
          </c:xVal>
          <c:yVal>
            <c:numRef>
              <c:f>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B0-4957-9CFF-97FF5EFFD1AA}"/>
            </c:ext>
          </c:extLst>
        </c:ser>
        <c:ser>
          <c:idx val="1"/>
          <c:order val="1"/>
          <c:tx>
            <c:strRef>
              <c:f>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E!$D$21:$D$992</c:f>
                <c:numCache>
                  <c:formatCode>General</c:formatCode>
                  <c:ptCount val="9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2.9999999999999997E-4</c:v>
                  </c:pt>
                </c:numCache>
              </c:numRef>
            </c:plus>
            <c:minus>
              <c:numRef>
                <c:f>E!$D$21:$D$992</c:f>
                <c:numCache>
                  <c:formatCode>General</c:formatCode>
                  <c:ptCount val="9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3.5</c:v>
                </c:pt>
                <c:pt idx="2">
                  <c:v>6.5</c:v>
                </c:pt>
                <c:pt idx="3">
                  <c:v>10</c:v>
                </c:pt>
                <c:pt idx="4">
                  <c:v>22.5</c:v>
                </c:pt>
                <c:pt idx="5">
                  <c:v>26</c:v>
                </c:pt>
                <c:pt idx="6">
                  <c:v>32.5</c:v>
                </c:pt>
                <c:pt idx="7">
                  <c:v>52</c:v>
                </c:pt>
                <c:pt idx="8">
                  <c:v>52.5</c:v>
                </c:pt>
                <c:pt idx="9">
                  <c:v>81.5</c:v>
                </c:pt>
                <c:pt idx="10">
                  <c:v>82</c:v>
                </c:pt>
                <c:pt idx="11">
                  <c:v>101.5</c:v>
                </c:pt>
                <c:pt idx="12">
                  <c:v>105</c:v>
                </c:pt>
                <c:pt idx="13">
                  <c:v>111.5</c:v>
                </c:pt>
                <c:pt idx="14">
                  <c:v>127.5</c:v>
                </c:pt>
                <c:pt idx="15">
                  <c:v>134</c:v>
                </c:pt>
                <c:pt idx="16">
                  <c:v>147</c:v>
                </c:pt>
                <c:pt idx="17">
                  <c:v>213</c:v>
                </c:pt>
                <c:pt idx="18">
                  <c:v>219.5</c:v>
                </c:pt>
                <c:pt idx="19">
                  <c:v>261.5</c:v>
                </c:pt>
                <c:pt idx="20">
                  <c:v>271.5</c:v>
                </c:pt>
                <c:pt idx="21">
                  <c:v>317.5</c:v>
                </c:pt>
                <c:pt idx="22">
                  <c:v>379.5</c:v>
                </c:pt>
                <c:pt idx="23">
                  <c:v>3862.5</c:v>
                </c:pt>
                <c:pt idx="24">
                  <c:v>5035</c:v>
                </c:pt>
                <c:pt idx="25">
                  <c:v>5045</c:v>
                </c:pt>
                <c:pt idx="26">
                  <c:v>6057.5</c:v>
                </c:pt>
                <c:pt idx="27">
                  <c:v>8612.5</c:v>
                </c:pt>
                <c:pt idx="28">
                  <c:v>13075</c:v>
                </c:pt>
                <c:pt idx="29">
                  <c:v>17469</c:v>
                </c:pt>
                <c:pt idx="30">
                  <c:v>19361</c:v>
                </c:pt>
                <c:pt idx="31">
                  <c:v>19397</c:v>
                </c:pt>
                <c:pt idx="32">
                  <c:v>29937.5</c:v>
                </c:pt>
              </c:numCache>
            </c:numRef>
          </c:xVal>
          <c:yVal>
            <c:numRef>
              <c:f>E!$I$21:$I$992</c:f>
              <c:numCache>
                <c:formatCode>General</c:formatCode>
                <c:ptCount val="972"/>
                <c:pt idx="0">
                  <c:v>0</c:v>
                </c:pt>
                <c:pt idx="1">
                  <c:v>-4.4350500000291504E-2</c:v>
                </c:pt>
                <c:pt idx="2">
                  <c:v>6.392049999703886E-2</c:v>
                </c:pt>
                <c:pt idx="3">
                  <c:v>9.5699999947100878E-3</c:v>
                </c:pt>
                <c:pt idx="4">
                  <c:v>5.1032499999564607E-2</c:v>
                </c:pt>
                <c:pt idx="5">
                  <c:v>1.068200000008801E-2</c:v>
                </c:pt>
                <c:pt idx="6">
                  <c:v>6.3602499998523854E-2</c:v>
                </c:pt>
                <c:pt idx="7">
                  <c:v>2.2363999996741768E-2</c:v>
                </c:pt>
                <c:pt idx="8">
                  <c:v>5.5742500000633299E-2</c:v>
                </c:pt>
                <c:pt idx="9">
                  <c:v>-3.7304500001482666E-2</c:v>
                </c:pt>
                <c:pt idx="10">
                  <c:v>1.4073999998799991E-2</c:v>
                </c:pt>
                <c:pt idx="11">
                  <c:v>-3.216450000036275E-2</c:v>
                </c:pt>
                <c:pt idx="12">
                  <c:v>-7.4515000007522758E-2</c:v>
                </c:pt>
                <c:pt idx="13">
                  <c:v>-3.7594500005070586E-2</c:v>
                </c:pt>
                <c:pt idx="14">
                  <c:v>-3.0482499998470303E-2</c:v>
                </c:pt>
                <c:pt idx="15">
                  <c:v>1.8437999999150634E-2</c:v>
                </c:pt>
                <c:pt idx="16">
                  <c:v>-6.7720999999437481E-2</c:v>
                </c:pt>
                <c:pt idx="17">
                  <c:v>-7.3758999998972286E-2</c:v>
                </c:pt>
                <c:pt idx="18">
                  <c:v>-1.7838499996287283E-2</c:v>
                </c:pt>
                <c:pt idx="19">
                  <c:v>-3.0445000011241063E-3</c:v>
                </c:pt>
                <c:pt idx="20">
                  <c:v>-2.8474499995354563E-2</c:v>
                </c:pt>
                <c:pt idx="21">
                  <c:v>-6.3652500008174684E-2</c:v>
                </c:pt>
                <c:pt idx="22">
                  <c:v>-9.718499997688923E-3</c:v>
                </c:pt>
                <c:pt idx="23">
                  <c:v>-4.3087500002002344E-2</c:v>
                </c:pt>
                <c:pt idx="24">
                  <c:v>-4.4504999998025596E-2</c:v>
                </c:pt>
                <c:pt idx="25">
                  <c:v>-3.2935000002908055E-2</c:v>
                </c:pt>
                <c:pt idx="26">
                  <c:v>-5.8472500000789296E-2</c:v>
                </c:pt>
                <c:pt idx="27">
                  <c:v>-3.3337500004563481E-2</c:v>
                </c:pt>
                <c:pt idx="28">
                  <c:v>-2.922499999840511E-2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B0-4957-9CFF-97FF5EFFD1AA}"/>
            </c:ext>
          </c:extLst>
        </c:ser>
        <c:ser>
          <c:idx val="3"/>
          <c:order val="2"/>
          <c:tx>
            <c:strRef>
              <c:f>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E!$D$21:$D$43</c:f>
                <c:numCache>
                  <c:formatCode>General</c:formatCode>
                  <c:ptCount val="23"/>
                </c:numCache>
              </c:numRef>
            </c:plus>
            <c:minus>
              <c:numRef>
                <c:f>E!$D$21:$D$43</c:f>
                <c:numCache>
                  <c:formatCode>General</c:formatCode>
                  <c:ptCount val="2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3.5</c:v>
                </c:pt>
                <c:pt idx="2">
                  <c:v>6.5</c:v>
                </c:pt>
                <c:pt idx="3">
                  <c:v>10</c:v>
                </c:pt>
                <c:pt idx="4">
                  <c:v>22.5</c:v>
                </c:pt>
                <c:pt idx="5">
                  <c:v>26</c:v>
                </c:pt>
                <c:pt idx="6">
                  <c:v>32.5</c:v>
                </c:pt>
                <c:pt idx="7">
                  <c:v>52</c:v>
                </c:pt>
                <c:pt idx="8">
                  <c:v>52.5</c:v>
                </c:pt>
                <c:pt idx="9">
                  <c:v>81.5</c:v>
                </c:pt>
                <c:pt idx="10">
                  <c:v>82</c:v>
                </c:pt>
                <c:pt idx="11">
                  <c:v>101.5</c:v>
                </c:pt>
                <c:pt idx="12">
                  <c:v>105</c:v>
                </c:pt>
                <c:pt idx="13">
                  <c:v>111.5</c:v>
                </c:pt>
                <c:pt idx="14">
                  <c:v>127.5</c:v>
                </c:pt>
                <c:pt idx="15">
                  <c:v>134</c:v>
                </c:pt>
                <c:pt idx="16">
                  <c:v>147</c:v>
                </c:pt>
                <c:pt idx="17">
                  <c:v>213</c:v>
                </c:pt>
                <c:pt idx="18">
                  <c:v>219.5</c:v>
                </c:pt>
                <c:pt idx="19">
                  <c:v>261.5</c:v>
                </c:pt>
                <c:pt idx="20">
                  <c:v>271.5</c:v>
                </c:pt>
                <c:pt idx="21">
                  <c:v>317.5</c:v>
                </c:pt>
                <c:pt idx="22">
                  <c:v>379.5</c:v>
                </c:pt>
                <c:pt idx="23">
                  <c:v>3862.5</c:v>
                </c:pt>
                <c:pt idx="24">
                  <c:v>5035</c:v>
                </c:pt>
                <c:pt idx="25">
                  <c:v>5045</c:v>
                </c:pt>
                <c:pt idx="26">
                  <c:v>6057.5</c:v>
                </c:pt>
                <c:pt idx="27">
                  <c:v>8612.5</c:v>
                </c:pt>
                <c:pt idx="28">
                  <c:v>13075</c:v>
                </c:pt>
                <c:pt idx="29">
                  <c:v>17469</c:v>
                </c:pt>
                <c:pt idx="30">
                  <c:v>19361</c:v>
                </c:pt>
                <c:pt idx="31">
                  <c:v>19397</c:v>
                </c:pt>
                <c:pt idx="32">
                  <c:v>29937.5</c:v>
                </c:pt>
              </c:numCache>
            </c:numRef>
          </c:xVal>
          <c:yVal>
            <c:numRef>
              <c:f>E!$J$21:$J$992</c:f>
              <c:numCache>
                <c:formatCode>General</c:formatCode>
                <c:ptCount val="972"/>
                <c:pt idx="29">
                  <c:v>-3.8266999996267259E-2</c:v>
                </c:pt>
                <c:pt idx="30">
                  <c:v>-3.8722999997844454E-2</c:v>
                </c:pt>
                <c:pt idx="31">
                  <c:v>-3.347100000246428E-2</c:v>
                </c:pt>
                <c:pt idx="32">
                  <c:v>0.11778749999939464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B0-4957-9CFF-97FF5EFFD1AA}"/>
            </c:ext>
          </c:extLst>
        </c:ser>
        <c:ser>
          <c:idx val="4"/>
          <c:order val="3"/>
          <c:tx>
            <c:strRef>
              <c:f>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2.9999999999999997E-4</c:v>
                  </c:pt>
                </c:numCache>
              </c:numRef>
            </c:plus>
            <c:minus>
              <c:numRef>
                <c:f>E!$D$21:$D$92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3.5</c:v>
                </c:pt>
                <c:pt idx="2">
                  <c:v>6.5</c:v>
                </c:pt>
                <c:pt idx="3">
                  <c:v>10</c:v>
                </c:pt>
                <c:pt idx="4">
                  <c:v>22.5</c:v>
                </c:pt>
                <c:pt idx="5">
                  <c:v>26</c:v>
                </c:pt>
                <c:pt idx="6">
                  <c:v>32.5</c:v>
                </c:pt>
                <c:pt idx="7">
                  <c:v>52</c:v>
                </c:pt>
                <c:pt idx="8">
                  <c:v>52.5</c:v>
                </c:pt>
                <c:pt idx="9">
                  <c:v>81.5</c:v>
                </c:pt>
                <c:pt idx="10">
                  <c:v>82</c:v>
                </c:pt>
                <c:pt idx="11">
                  <c:v>101.5</c:v>
                </c:pt>
                <c:pt idx="12">
                  <c:v>105</c:v>
                </c:pt>
                <c:pt idx="13">
                  <c:v>111.5</c:v>
                </c:pt>
                <c:pt idx="14">
                  <c:v>127.5</c:v>
                </c:pt>
                <c:pt idx="15">
                  <c:v>134</c:v>
                </c:pt>
                <c:pt idx="16">
                  <c:v>147</c:v>
                </c:pt>
                <c:pt idx="17">
                  <c:v>213</c:v>
                </c:pt>
                <c:pt idx="18">
                  <c:v>219.5</c:v>
                </c:pt>
                <c:pt idx="19">
                  <c:v>261.5</c:v>
                </c:pt>
                <c:pt idx="20">
                  <c:v>271.5</c:v>
                </c:pt>
                <c:pt idx="21">
                  <c:v>317.5</c:v>
                </c:pt>
                <c:pt idx="22">
                  <c:v>379.5</c:v>
                </c:pt>
                <c:pt idx="23">
                  <c:v>3862.5</c:v>
                </c:pt>
                <c:pt idx="24">
                  <c:v>5035</c:v>
                </c:pt>
                <c:pt idx="25">
                  <c:v>5045</c:v>
                </c:pt>
                <c:pt idx="26">
                  <c:v>6057.5</c:v>
                </c:pt>
                <c:pt idx="27">
                  <c:v>8612.5</c:v>
                </c:pt>
                <c:pt idx="28">
                  <c:v>13075</c:v>
                </c:pt>
                <c:pt idx="29">
                  <c:v>17469</c:v>
                </c:pt>
                <c:pt idx="30">
                  <c:v>19361</c:v>
                </c:pt>
                <c:pt idx="31">
                  <c:v>19397</c:v>
                </c:pt>
                <c:pt idx="32">
                  <c:v>29937.5</c:v>
                </c:pt>
              </c:numCache>
            </c:numRef>
          </c:xVal>
          <c:yVal>
            <c:numRef>
              <c:f>E!$K$21:$K$992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B0-4957-9CFF-97FF5EFFD1AA}"/>
            </c:ext>
          </c:extLst>
        </c:ser>
        <c:ser>
          <c:idx val="2"/>
          <c:order val="4"/>
          <c:tx>
            <c:strRef>
              <c:f>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2.9999999999999997E-4</c:v>
                  </c:pt>
                </c:numCache>
              </c:numRef>
            </c:plus>
            <c:minus>
              <c:numRef>
                <c:f>E!$D$21:$D$92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3.5</c:v>
                </c:pt>
                <c:pt idx="2">
                  <c:v>6.5</c:v>
                </c:pt>
                <c:pt idx="3">
                  <c:v>10</c:v>
                </c:pt>
                <c:pt idx="4">
                  <c:v>22.5</c:v>
                </c:pt>
                <c:pt idx="5">
                  <c:v>26</c:v>
                </c:pt>
                <c:pt idx="6">
                  <c:v>32.5</c:v>
                </c:pt>
                <c:pt idx="7">
                  <c:v>52</c:v>
                </c:pt>
                <c:pt idx="8">
                  <c:v>52.5</c:v>
                </c:pt>
                <c:pt idx="9">
                  <c:v>81.5</c:v>
                </c:pt>
                <c:pt idx="10">
                  <c:v>82</c:v>
                </c:pt>
                <c:pt idx="11">
                  <c:v>101.5</c:v>
                </c:pt>
                <c:pt idx="12">
                  <c:v>105</c:v>
                </c:pt>
                <c:pt idx="13">
                  <c:v>111.5</c:v>
                </c:pt>
                <c:pt idx="14">
                  <c:v>127.5</c:v>
                </c:pt>
                <c:pt idx="15">
                  <c:v>134</c:v>
                </c:pt>
                <c:pt idx="16">
                  <c:v>147</c:v>
                </c:pt>
                <c:pt idx="17">
                  <c:v>213</c:v>
                </c:pt>
                <c:pt idx="18">
                  <c:v>219.5</c:v>
                </c:pt>
                <c:pt idx="19">
                  <c:v>261.5</c:v>
                </c:pt>
                <c:pt idx="20">
                  <c:v>271.5</c:v>
                </c:pt>
                <c:pt idx="21">
                  <c:v>317.5</c:v>
                </c:pt>
                <c:pt idx="22">
                  <c:v>379.5</c:v>
                </c:pt>
                <c:pt idx="23">
                  <c:v>3862.5</c:v>
                </c:pt>
                <c:pt idx="24">
                  <c:v>5035</c:v>
                </c:pt>
                <c:pt idx="25">
                  <c:v>5045</c:v>
                </c:pt>
                <c:pt idx="26">
                  <c:v>6057.5</c:v>
                </c:pt>
                <c:pt idx="27">
                  <c:v>8612.5</c:v>
                </c:pt>
                <c:pt idx="28">
                  <c:v>13075</c:v>
                </c:pt>
                <c:pt idx="29">
                  <c:v>17469</c:v>
                </c:pt>
                <c:pt idx="30">
                  <c:v>19361</c:v>
                </c:pt>
                <c:pt idx="31">
                  <c:v>19397</c:v>
                </c:pt>
                <c:pt idx="32">
                  <c:v>29937.5</c:v>
                </c:pt>
              </c:numCache>
            </c:numRef>
          </c:xVal>
          <c:yVal>
            <c:numRef>
              <c:f>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B0-4957-9CFF-97FF5EFFD1AA}"/>
            </c:ext>
          </c:extLst>
        </c:ser>
        <c:ser>
          <c:idx val="5"/>
          <c:order val="5"/>
          <c:tx>
            <c:strRef>
              <c:f>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2.9999999999999997E-4</c:v>
                  </c:pt>
                </c:numCache>
              </c:numRef>
            </c:plus>
            <c:minus>
              <c:numRef>
                <c:f>E!$D$21:$D$92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3.5</c:v>
                </c:pt>
                <c:pt idx="2">
                  <c:v>6.5</c:v>
                </c:pt>
                <c:pt idx="3">
                  <c:v>10</c:v>
                </c:pt>
                <c:pt idx="4">
                  <c:v>22.5</c:v>
                </c:pt>
                <c:pt idx="5">
                  <c:v>26</c:v>
                </c:pt>
                <c:pt idx="6">
                  <c:v>32.5</c:v>
                </c:pt>
                <c:pt idx="7">
                  <c:v>52</c:v>
                </c:pt>
                <c:pt idx="8">
                  <c:v>52.5</c:v>
                </c:pt>
                <c:pt idx="9">
                  <c:v>81.5</c:v>
                </c:pt>
                <c:pt idx="10">
                  <c:v>82</c:v>
                </c:pt>
                <c:pt idx="11">
                  <c:v>101.5</c:v>
                </c:pt>
                <c:pt idx="12">
                  <c:v>105</c:v>
                </c:pt>
                <c:pt idx="13">
                  <c:v>111.5</c:v>
                </c:pt>
                <c:pt idx="14">
                  <c:v>127.5</c:v>
                </c:pt>
                <c:pt idx="15">
                  <c:v>134</c:v>
                </c:pt>
                <c:pt idx="16">
                  <c:v>147</c:v>
                </c:pt>
                <c:pt idx="17">
                  <c:v>213</c:v>
                </c:pt>
                <c:pt idx="18">
                  <c:v>219.5</c:v>
                </c:pt>
                <c:pt idx="19">
                  <c:v>261.5</c:v>
                </c:pt>
                <c:pt idx="20">
                  <c:v>271.5</c:v>
                </c:pt>
                <c:pt idx="21">
                  <c:v>317.5</c:v>
                </c:pt>
                <c:pt idx="22">
                  <c:v>379.5</c:v>
                </c:pt>
                <c:pt idx="23">
                  <c:v>3862.5</c:v>
                </c:pt>
                <c:pt idx="24">
                  <c:v>5035</c:v>
                </c:pt>
                <c:pt idx="25">
                  <c:v>5045</c:v>
                </c:pt>
                <c:pt idx="26">
                  <c:v>6057.5</c:v>
                </c:pt>
                <c:pt idx="27">
                  <c:v>8612.5</c:v>
                </c:pt>
                <c:pt idx="28">
                  <c:v>13075</c:v>
                </c:pt>
                <c:pt idx="29">
                  <c:v>17469</c:v>
                </c:pt>
                <c:pt idx="30">
                  <c:v>19361</c:v>
                </c:pt>
                <c:pt idx="31">
                  <c:v>19397</c:v>
                </c:pt>
                <c:pt idx="32">
                  <c:v>29937.5</c:v>
                </c:pt>
              </c:numCache>
            </c:numRef>
          </c:xVal>
          <c:yVal>
            <c:numRef>
              <c:f>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B0-4957-9CFF-97FF5EFFD1AA}"/>
            </c:ext>
          </c:extLst>
        </c:ser>
        <c:ser>
          <c:idx val="6"/>
          <c:order val="6"/>
          <c:tx>
            <c:strRef>
              <c:f>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2.9999999999999997E-4</c:v>
                  </c:pt>
                </c:numCache>
              </c:numRef>
            </c:plus>
            <c:minus>
              <c:numRef>
                <c:f>E!$D$21:$D$92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3.5</c:v>
                </c:pt>
                <c:pt idx="2">
                  <c:v>6.5</c:v>
                </c:pt>
                <c:pt idx="3">
                  <c:v>10</c:v>
                </c:pt>
                <c:pt idx="4">
                  <c:v>22.5</c:v>
                </c:pt>
                <c:pt idx="5">
                  <c:v>26</c:v>
                </c:pt>
                <c:pt idx="6">
                  <c:v>32.5</c:v>
                </c:pt>
                <c:pt idx="7">
                  <c:v>52</c:v>
                </c:pt>
                <c:pt idx="8">
                  <c:v>52.5</c:v>
                </c:pt>
                <c:pt idx="9">
                  <c:v>81.5</c:v>
                </c:pt>
                <c:pt idx="10">
                  <c:v>82</c:v>
                </c:pt>
                <c:pt idx="11">
                  <c:v>101.5</c:v>
                </c:pt>
                <c:pt idx="12">
                  <c:v>105</c:v>
                </c:pt>
                <c:pt idx="13">
                  <c:v>111.5</c:v>
                </c:pt>
                <c:pt idx="14">
                  <c:v>127.5</c:v>
                </c:pt>
                <c:pt idx="15">
                  <c:v>134</c:v>
                </c:pt>
                <c:pt idx="16">
                  <c:v>147</c:v>
                </c:pt>
                <c:pt idx="17">
                  <c:v>213</c:v>
                </c:pt>
                <c:pt idx="18">
                  <c:v>219.5</c:v>
                </c:pt>
                <c:pt idx="19">
                  <c:v>261.5</c:v>
                </c:pt>
                <c:pt idx="20">
                  <c:v>271.5</c:v>
                </c:pt>
                <c:pt idx="21">
                  <c:v>317.5</c:v>
                </c:pt>
                <c:pt idx="22">
                  <c:v>379.5</c:v>
                </c:pt>
                <c:pt idx="23">
                  <c:v>3862.5</c:v>
                </c:pt>
                <c:pt idx="24">
                  <c:v>5035</c:v>
                </c:pt>
                <c:pt idx="25">
                  <c:v>5045</c:v>
                </c:pt>
                <c:pt idx="26">
                  <c:v>6057.5</c:v>
                </c:pt>
                <c:pt idx="27">
                  <c:v>8612.5</c:v>
                </c:pt>
                <c:pt idx="28">
                  <c:v>13075</c:v>
                </c:pt>
                <c:pt idx="29">
                  <c:v>17469</c:v>
                </c:pt>
                <c:pt idx="30">
                  <c:v>19361</c:v>
                </c:pt>
                <c:pt idx="31">
                  <c:v>19397</c:v>
                </c:pt>
                <c:pt idx="32">
                  <c:v>29937.5</c:v>
                </c:pt>
              </c:numCache>
            </c:numRef>
          </c:xVal>
          <c:yVal>
            <c:numRef>
              <c:f>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B0-4957-9CFF-97FF5EFFD1AA}"/>
            </c:ext>
          </c:extLst>
        </c:ser>
        <c:ser>
          <c:idx val="7"/>
          <c:order val="7"/>
          <c:tx>
            <c:strRef>
              <c:f>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3.5</c:v>
                </c:pt>
                <c:pt idx="2">
                  <c:v>6.5</c:v>
                </c:pt>
                <c:pt idx="3">
                  <c:v>10</c:v>
                </c:pt>
                <c:pt idx="4">
                  <c:v>22.5</c:v>
                </c:pt>
                <c:pt idx="5">
                  <c:v>26</c:v>
                </c:pt>
                <c:pt idx="6">
                  <c:v>32.5</c:v>
                </c:pt>
                <c:pt idx="7">
                  <c:v>52</c:v>
                </c:pt>
                <c:pt idx="8">
                  <c:v>52.5</c:v>
                </c:pt>
                <c:pt idx="9">
                  <c:v>81.5</c:v>
                </c:pt>
                <c:pt idx="10">
                  <c:v>82</c:v>
                </c:pt>
                <c:pt idx="11">
                  <c:v>101.5</c:v>
                </c:pt>
                <c:pt idx="12">
                  <c:v>105</c:v>
                </c:pt>
                <c:pt idx="13">
                  <c:v>111.5</c:v>
                </c:pt>
                <c:pt idx="14">
                  <c:v>127.5</c:v>
                </c:pt>
                <c:pt idx="15">
                  <c:v>134</c:v>
                </c:pt>
                <c:pt idx="16">
                  <c:v>147</c:v>
                </c:pt>
                <c:pt idx="17">
                  <c:v>213</c:v>
                </c:pt>
                <c:pt idx="18">
                  <c:v>219.5</c:v>
                </c:pt>
                <c:pt idx="19">
                  <c:v>261.5</c:v>
                </c:pt>
                <c:pt idx="20">
                  <c:v>271.5</c:v>
                </c:pt>
                <c:pt idx="21">
                  <c:v>317.5</c:v>
                </c:pt>
                <c:pt idx="22">
                  <c:v>379.5</c:v>
                </c:pt>
                <c:pt idx="23">
                  <c:v>3862.5</c:v>
                </c:pt>
                <c:pt idx="24">
                  <c:v>5035</c:v>
                </c:pt>
                <c:pt idx="25">
                  <c:v>5045</c:v>
                </c:pt>
                <c:pt idx="26">
                  <c:v>6057.5</c:v>
                </c:pt>
                <c:pt idx="27">
                  <c:v>8612.5</c:v>
                </c:pt>
                <c:pt idx="28">
                  <c:v>13075</c:v>
                </c:pt>
                <c:pt idx="29">
                  <c:v>17469</c:v>
                </c:pt>
                <c:pt idx="30">
                  <c:v>19361</c:v>
                </c:pt>
                <c:pt idx="31">
                  <c:v>19397</c:v>
                </c:pt>
                <c:pt idx="32">
                  <c:v>29937.5</c:v>
                </c:pt>
              </c:numCache>
            </c:numRef>
          </c:xVal>
          <c:yVal>
            <c:numRef>
              <c:f>E!$O$21:$O$992</c:f>
              <c:numCache>
                <c:formatCode>General</c:formatCode>
                <c:ptCount val="972"/>
                <c:pt idx="0">
                  <c:v>-1.6979409404898428E-2</c:v>
                </c:pt>
                <c:pt idx="1">
                  <c:v>-1.6976330645338173E-2</c:v>
                </c:pt>
                <c:pt idx="2">
                  <c:v>-1.6973691708572242E-2</c:v>
                </c:pt>
                <c:pt idx="3">
                  <c:v>-1.697061294901199E-2</c:v>
                </c:pt>
                <c:pt idx="4">
                  <c:v>-1.6959617379153941E-2</c:v>
                </c:pt>
                <c:pt idx="5">
                  <c:v>-1.6956538619593686E-2</c:v>
                </c:pt>
                <c:pt idx="6">
                  <c:v>-1.6950820923267499E-2</c:v>
                </c:pt>
                <c:pt idx="7">
                  <c:v>-1.6933667834288943E-2</c:v>
                </c:pt>
                <c:pt idx="8">
                  <c:v>-1.6933228011494623E-2</c:v>
                </c:pt>
                <c:pt idx="9">
                  <c:v>-1.6907718289423949E-2</c:v>
                </c:pt>
                <c:pt idx="10">
                  <c:v>-1.6907278466629625E-2</c:v>
                </c:pt>
                <c:pt idx="11">
                  <c:v>-1.6890125377651069E-2</c:v>
                </c:pt>
                <c:pt idx="12">
                  <c:v>-1.6887046618090814E-2</c:v>
                </c:pt>
                <c:pt idx="13">
                  <c:v>-1.6881328921764631E-2</c:v>
                </c:pt>
                <c:pt idx="14">
                  <c:v>-1.6867254592346326E-2</c:v>
                </c:pt>
                <c:pt idx="15">
                  <c:v>-1.686153689602014E-2</c:v>
                </c:pt>
                <c:pt idx="16">
                  <c:v>-1.685010150336777E-2</c:v>
                </c:pt>
                <c:pt idx="17">
                  <c:v>-1.6792044894517272E-2</c:v>
                </c:pt>
                <c:pt idx="18">
                  <c:v>-1.6786327198191085E-2</c:v>
                </c:pt>
                <c:pt idx="19">
                  <c:v>-1.6749382083468038E-2</c:v>
                </c:pt>
                <c:pt idx="20">
                  <c:v>-1.67405856275816E-2</c:v>
                </c:pt>
                <c:pt idx="21">
                  <c:v>-1.6700121930503978E-2</c:v>
                </c:pt>
                <c:pt idx="22">
                  <c:v>-1.6645583904008054E-2</c:v>
                </c:pt>
                <c:pt idx="23">
                  <c:v>-1.3581778318761235E-2</c:v>
                </c:pt>
                <c:pt idx="24">
                  <c:v>-1.2550393866076225E-2</c:v>
                </c:pt>
                <c:pt idx="25">
                  <c:v>-1.2541597410189785E-2</c:v>
                </c:pt>
                <c:pt idx="26">
                  <c:v>-1.1650956251687803E-2</c:v>
                </c:pt>
                <c:pt idx="27">
                  <c:v>-9.4034617727025531E-3</c:v>
                </c:pt>
                <c:pt idx="28">
                  <c:v>-5.4780433333789999E-3</c:v>
                </c:pt>
                <c:pt idx="29">
                  <c:v>-1.6128806168775583E-3</c:v>
                </c:pt>
                <c:pt idx="30">
                  <c:v>5.1408836836765864E-5</c:v>
                </c:pt>
                <c:pt idx="31">
                  <c:v>8.3076078027946587E-5</c:v>
                </c:pt>
                <c:pt idx="32">
                  <c:v>9.3549804051293248E-3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B0-4957-9CFF-97FF5EFFD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233456"/>
        <c:axId val="1"/>
      </c:scatterChart>
      <c:valAx>
        <c:axId val="738233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233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6528925619834711E-2"/>
          <c:y val="0.91925596256989606"/>
          <c:w val="0.99173662176525457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V1016 Oph - O-C Diagr.</a:t>
            </a:r>
          </a:p>
        </c:rich>
      </c:tx>
      <c:layout>
        <c:manualLayout>
          <c:xMode val="edge"/>
          <c:yMode val="edge"/>
          <c:x val="0.31404980369189389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860681114551083"/>
          <c:w val="0.7623974633561702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13.5</c:v>
                </c:pt>
                <c:pt idx="5">
                  <c:v>15.5</c:v>
                </c:pt>
                <c:pt idx="6">
                  <c:v>19.5</c:v>
                </c:pt>
                <c:pt idx="7">
                  <c:v>31</c:v>
                </c:pt>
                <c:pt idx="8">
                  <c:v>31.5</c:v>
                </c:pt>
                <c:pt idx="9">
                  <c:v>48.5</c:v>
                </c:pt>
                <c:pt idx="10">
                  <c:v>49</c:v>
                </c:pt>
                <c:pt idx="11">
                  <c:v>60.5</c:v>
                </c:pt>
                <c:pt idx="12">
                  <c:v>62.5</c:v>
                </c:pt>
                <c:pt idx="13">
                  <c:v>66.5</c:v>
                </c:pt>
                <c:pt idx="14">
                  <c:v>76.5</c:v>
                </c:pt>
                <c:pt idx="15">
                  <c:v>80</c:v>
                </c:pt>
                <c:pt idx="16">
                  <c:v>88</c:v>
                </c:pt>
                <c:pt idx="17">
                  <c:v>127.5</c:v>
                </c:pt>
                <c:pt idx="18">
                  <c:v>131.5</c:v>
                </c:pt>
                <c:pt idx="19">
                  <c:v>156.5</c:v>
                </c:pt>
                <c:pt idx="20">
                  <c:v>162.5</c:v>
                </c:pt>
                <c:pt idx="21">
                  <c:v>190</c:v>
                </c:pt>
                <c:pt idx="22">
                  <c:v>227</c:v>
                </c:pt>
                <c:pt idx="23">
                  <c:v>2311.5</c:v>
                </c:pt>
                <c:pt idx="24">
                  <c:v>3013.5</c:v>
                </c:pt>
                <c:pt idx="25">
                  <c:v>3019.5</c:v>
                </c:pt>
                <c:pt idx="26">
                  <c:v>3625.5</c:v>
                </c:pt>
                <c:pt idx="27">
                  <c:v>5154.5</c:v>
                </c:pt>
                <c:pt idx="28">
                  <c:v>7825.5</c:v>
                </c:pt>
                <c:pt idx="29">
                  <c:v>10455.5</c:v>
                </c:pt>
                <c:pt idx="30">
                  <c:v>11588</c:v>
                </c:pt>
                <c:pt idx="31">
                  <c:v>11609.5</c:v>
                </c:pt>
                <c:pt idx="32">
                  <c:v>17918</c:v>
                </c:pt>
              </c:numCache>
            </c:numRef>
          </c:xVal>
          <c:yVal>
            <c:numRef>
              <c:f>'A (old)'!$H$21:$H$992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39-42E7-BF2E-3D7F83D054C1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(old)'!$D$21:$D$992</c:f>
                <c:numCache>
                  <c:formatCode>General</c:formatCode>
                  <c:ptCount val="9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2.9999999999999997E-4</c:v>
                  </c:pt>
                </c:numCache>
              </c:numRef>
            </c:plus>
            <c:minus>
              <c:numRef>
                <c:f>'A (old)'!$D$21:$D$992</c:f>
                <c:numCache>
                  <c:formatCode>General</c:formatCode>
                  <c:ptCount val="9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13.5</c:v>
                </c:pt>
                <c:pt idx="5">
                  <c:v>15.5</c:v>
                </c:pt>
                <c:pt idx="6">
                  <c:v>19.5</c:v>
                </c:pt>
                <c:pt idx="7">
                  <c:v>31</c:v>
                </c:pt>
                <c:pt idx="8">
                  <c:v>31.5</c:v>
                </c:pt>
                <c:pt idx="9">
                  <c:v>48.5</c:v>
                </c:pt>
                <c:pt idx="10">
                  <c:v>49</c:v>
                </c:pt>
                <c:pt idx="11">
                  <c:v>60.5</c:v>
                </c:pt>
                <c:pt idx="12">
                  <c:v>62.5</c:v>
                </c:pt>
                <c:pt idx="13">
                  <c:v>66.5</c:v>
                </c:pt>
                <c:pt idx="14">
                  <c:v>76.5</c:v>
                </c:pt>
                <c:pt idx="15">
                  <c:v>80</c:v>
                </c:pt>
                <c:pt idx="16">
                  <c:v>88</c:v>
                </c:pt>
                <c:pt idx="17">
                  <c:v>127.5</c:v>
                </c:pt>
                <c:pt idx="18">
                  <c:v>131.5</c:v>
                </c:pt>
                <c:pt idx="19">
                  <c:v>156.5</c:v>
                </c:pt>
                <c:pt idx="20">
                  <c:v>162.5</c:v>
                </c:pt>
                <c:pt idx="21">
                  <c:v>190</c:v>
                </c:pt>
                <c:pt idx="22">
                  <c:v>227</c:v>
                </c:pt>
                <c:pt idx="23">
                  <c:v>2311.5</c:v>
                </c:pt>
                <c:pt idx="24">
                  <c:v>3013.5</c:v>
                </c:pt>
                <c:pt idx="25">
                  <c:v>3019.5</c:v>
                </c:pt>
                <c:pt idx="26">
                  <c:v>3625.5</c:v>
                </c:pt>
                <c:pt idx="27">
                  <c:v>5154.5</c:v>
                </c:pt>
                <c:pt idx="28">
                  <c:v>7825.5</c:v>
                </c:pt>
                <c:pt idx="29">
                  <c:v>10455.5</c:v>
                </c:pt>
                <c:pt idx="30">
                  <c:v>11588</c:v>
                </c:pt>
                <c:pt idx="31">
                  <c:v>11609.5</c:v>
                </c:pt>
                <c:pt idx="32">
                  <c:v>17918</c:v>
                </c:pt>
              </c:numCache>
            </c:numRef>
          </c:xVal>
          <c:yVal>
            <c:numRef>
              <c:f>'A (old)'!$I$21:$I$992</c:f>
              <c:numCache>
                <c:formatCode>General</c:formatCode>
                <c:ptCount val="972"/>
                <c:pt idx="0">
                  <c:v>0</c:v>
                </c:pt>
                <c:pt idx="1">
                  <c:v>4.0000000008149073E-3</c:v>
                </c:pt>
                <c:pt idx="2">
                  <c:v>7.9999999943538569E-3</c:v>
                </c:pt>
                <c:pt idx="3">
                  <c:v>2.0000000004074536E-3</c:v>
                </c:pt>
                <c:pt idx="4">
                  <c:v>3.3999999999650754E-2</c:v>
                </c:pt>
                <c:pt idx="5">
                  <c:v>4.2000000001280569E-2</c:v>
                </c:pt>
                <c:pt idx="6">
                  <c:v>3.8999999997031409E-2</c:v>
                </c:pt>
                <c:pt idx="7">
                  <c:v>8.4999999999126885E-2</c:v>
                </c:pt>
                <c:pt idx="8">
                  <c:v>1.5999999995983671E-2</c:v>
                </c:pt>
                <c:pt idx="9">
                  <c:v>0.10499999999592546</c:v>
                </c:pt>
                <c:pt idx="10">
                  <c:v>5.400000000372529E-2</c:v>
                </c:pt>
                <c:pt idx="11">
                  <c:v>9.4999999993888196E-2</c:v>
                </c:pt>
                <c:pt idx="12">
                  <c:v>0.10099999999511056</c:v>
                </c:pt>
                <c:pt idx="13">
                  <c:v>8.1999999994877726E-2</c:v>
                </c:pt>
                <c:pt idx="14">
                  <c:v>-0.12700000000040745</c:v>
                </c:pt>
                <c:pt idx="15">
                  <c:v>0.12099999999918509</c:v>
                </c:pt>
                <c:pt idx="16">
                  <c:v>-7.6999999997497071E-2</c:v>
                </c:pt>
                <c:pt idx="17">
                  <c:v>-8.2000000002153683E-2</c:v>
                </c:pt>
                <c:pt idx="18">
                  <c:v>-8.2000000002153683E-2</c:v>
                </c:pt>
                <c:pt idx="19">
                  <c:v>2.9999999969732016E-3</c:v>
                </c:pt>
                <c:pt idx="20">
                  <c:v>-2.9999999998835847E-2</c:v>
                </c:pt>
                <c:pt idx="21">
                  <c:v>-4.9000000006344635E-2</c:v>
                </c:pt>
                <c:pt idx="22">
                  <c:v>6.0000000004947651E-2</c:v>
                </c:pt>
                <c:pt idx="23">
                  <c:v>9.30000000007567E-2</c:v>
                </c:pt>
                <c:pt idx="24">
                  <c:v>-3.1000000002677552E-2</c:v>
                </c:pt>
                <c:pt idx="25">
                  <c:v>-2.7000000001862645E-2</c:v>
                </c:pt>
                <c:pt idx="26">
                  <c:v>-5.3999999996449333E-2</c:v>
                </c:pt>
                <c:pt idx="27">
                  <c:v>7.6999999997497071E-2</c:v>
                </c:pt>
                <c:pt idx="28">
                  <c:v>1.8000000003667083E-2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39-42E7-BF2E-3D7F83D054C1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(old)'!$D$21:$D$43</c:f>
                <c:numCache>
                  <c:formatCode>General</c:formatCode>
                  <c:ptCount val="23"/>
                </c:numCache>
              </c:numRef>
            </c:plus>
            <c:minus>
              <c:numRef>
                <c:f>'A (old)'!$D$21:$D$43</c:f>
                <c:numCache>
                  <c:formatCode>General</c:formatCode>
                  <c:ptCount val="2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13.5</c:v>
                </c:pt>
                <c:pt idx="5">
                  <c:v>15.5</c:v>
                </c:pt>
                <c:pt idx="6">
                  <c:v>19.5</c:v>
                </c:pt>
                <c:pt idx="7">
                  <c:v>31</c:v>
                </c:pt>
                <c:pt idx="8">
                  <c:v>31.5</c:v>
                </c:pt>
                <c:pt idx="9">
                  <c:v>48.5</c:v>
                </c:pt>
                <c:pt idx="10">
                  <c:v>49</c:v>
                </c:pt>
                <c:pt idx="11">
                  <c:v>60.5</c:v>
                </c:pt>
                <c:pt idx="12">
                  <c:v>62.5</c:v>
                </c:pt>
                <c:pt idx="13">
                  <c:v>66.5</c:v>
                </c:pt>
                <c:pt idx="14">
                  <c:v>76.5</c:v>
                </c:pt>
                <c:pt idx="15">
                  <c:v>80</c:v>
                </c:pt>
                <c:pt idx="16">
                  <c:v>88</c:v>
                </c:pt>
                <c:pt idx="17">
                  <c:v>127.5</c:v>
                </c:pt>
                <c:pt idx="18">
                  <c:v>131.5</c:v>
                </c:pt>
                <c:pt idx="19">
                  <c:v>156.5</c:v>
                </c:pt>
                <c:pt idx="20">
                  <c:v>162.5</c:v>
                </c:pt>
                <c:pt idx="21">
                  <c:v>190</c:v>
                </c:pt>
                <c:pt idx="22">
                  <c:v>227</c:v>
                </c:pt>
                <c:pt idx="23">
                  <c:v>2311.5</c:v>
                </c:pt>
                <c:pt idx="24">
                  <c:v>3013.5</c:v>
                </c:pt>
                <c:pt idx="25">
                  <c:v>3019.5</c:v>
                </c:pt>
                <c:pt idx="26">
                  <c:v>3625.5</c:v>
                </c:pt>
                <c:pt idx="27">
                  <c:v>5154.5</c:v>
                </c:pt>
                <c:pt idx="28">
                  <c:v>7825.5</c:v>
                </c:pt>
                <c:pt idx="29">
                  <c:v>10455.5</c:v>
                </c:pt>
                <c:pt idx="30">
                  <c:v>11588</c:v>
                </c:pt>
                <c:pt idx="31">
                  <c:v>11609.5</c:v>
                </c:pt>
                <c:pt idx="32">
                  <c:v>17918</c:v>
                </c:pt>
              </c:numCache>
            </c:numRef>
          </c:xVal>
          <c:yVal>
            <c:numRef>
              <c:f>'A (old)'!$J$21:$J$992</c:f>
              <c:numCache>
                <c:formatCode>General</c:formatCode>
                <c:ptCount val="972"/>
                <c:pt idx="29">
                  <c:v>-5.3299999999580905E-2</c:v>
                </c:pt>
                <c:pt idx="30">
                  <c:v>-0.10899999999674037</c:v>
                </c:pt>
                <c:pt idx="31">
                  <c:v>-8.000000000174623E-2</c:v>
                </c:pt>
                <c:pt idx="32">
                  <c:v>0.15009999999892898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39-42E7-BF2E-3D7F83D054C1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2.9999999999999997E-4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13.5</c:v>
                </c:pt>
                <c:pt idx="5">
                  <c:v>15.5</c:v>
                </c:pt>
                <c:pt idx="6">
                  <c:v>19.5</c:v>
                </c:pt>
                <c:pt idx="7">
                  <c:v>31</c:v>
                </c:pt>
                <c:pt idx="8">
                  <c:v>31.5</c:v>
                </c:pt>
                <c:pt idx="9">
                  <c:v>48.5</c:v>
                </c:pt>
                <c:pt idx="10">
                  <c:v>49</c:v>
                </c:pt>
                <c:pt idx="11">
                  <c:v>60.5</c:v>
                </c:pt>
                <c:pt idx="12">
                  <c:v>62.5</c:v>
                </c:pt>
                <c:pt idx="13">
                  <c:v>66.5</c:v>
                </c:pt>
                <c:pt idx="14">
                  <c:v>76.5</c:v>
                </c:pt>
                <c:pt idx="15">
                  <c:v>80</c:v>
                </c:pt>
                <c:pt idx="16">
                  <c:v>88</c:v>
                </c:pt>
                <c:pt idx="17">
                  <c:v>127.5</c:v>
                </c:pt>
                <c:pt idx="18">
                  <c:v>131.5</c:v>
                </c:pt>
                <c:pt idx="19">
                  <c:v>156.5</c:v>
                </c:pt>
                <c:pt idx="20">
                  <c:v>162.5</c:v>
                </c:pt>
                <c:pt idx="21">
                  <c:v>190</c:v>
                </c:pt>
                <c:pt idx="22">
                  <c:v>227</c:v>
                </c:pt>
                <c:pt idx="23">
                  <c:v>2311.5</c:v>
                </c:pt>
                <c:pt idx="24">
                  <c:v>3013.5</c:v>
                </c:pt>
                <c:pt idx="25">
                  <c:v>3019.5</c:v>
                </c:pt>
                <c:pt idx="26">
                  <c:v>3625.5</c:v>
                </c:pt>
                <c:pt idx="27">
                  <c:v>5154.5</c:v>
                </c:pt>
                <c:pt idx="28">
                  <c:v>7825.5</c:v>
                </c:pt>
                <c:pt idx="29">
                  <c:v>10455.5</c:v>
                </c:pt>
                <c:pt idx="30">
                  <c:v>11588</c:v>
                </c:pt>
                <c:pt idx="31">
                  <c:v>11609.5</c:v>
                </c:pt>
                <c:pt idx="32">
                  <c:v>17918</c:v>
                </c:pt>
              </c:numCache>
            </c:numRef>
          </c:xVal>
          <c:yVal>
            <c:numRef>
              <c:f>'A (old)'!$K$21:$K$992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39-42E7-BF2E-3D7F83D054C1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2.9999999999999997E-4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13.5</c:v>
                </c:pt>
                <c:pt idx="5">
                  <c:v>15.5</c:v>
                </c:pt>
                <c:pt idx="6">
                  <c:v>19.5</c:v>
                </c:pt>
                <c:pt idx="7">
                  <c:v>31</c:v>
                </c:pt>
                <c:pt idx="8">
                  <c:v>31.5</c:v>
                </c:pt>
                <c:pt idx="9">
                  <c:v>48.5</c:v>
                </c:pt>
                <c:pt idx="10">
                  <c:v>49</c:v>
                </c:pt>
                <c:pt idx="11">
                  <c:v>60.5</c:v>
                </c:pt>
                <c:pt idx="12">
                  <c:v>62.5</c:v>
                </c:pt>
                <c:pt idx="13">
                  <c:v>66.5</c:v>
                </c:pt>
                <c:pt idx="14">
                  <c:v>76.5</c:v>
                </c:pt>
                <c:pt idx="15">
                  <c:v>80</c:v>
                </c:pt>
                <c:pt idx="16">
                  <c:v>88</c:v>
                </c:pt>
                <c:pt idx="17">
                  <c:v>127.5</c:v>
                </c:pt>
                <c:pt idx="18">
                  <c:v>131.5</c:v>
                </c:pt>
                <c:pt idx="19">
                  <c:v>156.5</c:v>
                </c:pt>
                <c:pt idx="20">
                  <c:v>162.5</c:v>
                </c:pt>
                <c:pt idx="21">
                  <c:v>190</c:v>
                </c:pt>
                <c:pt idx="22">
                  <c:v>227</c:v>
                </c:pt>
                <c:pt idx="23">
                  <c:v>2311.5</c:v>
                </c:pt>
                <c:pt idx="24">
                  <c:v>3013.5</c:v>
                </c:pt>
                <c:pt idx="25">
                  <c:v>3019.5</c:v>
                </c:pt>
                <c:pt idx="26">
                  <c:v>3625.5</c:v>
                </c:pt>
                <c:pt idx="27">
                  <c:v>5154.5</c:v>
                </c:pt>
                <c:pt idx="28">
                  <c:v>7825.5</c:v>
                </c:pt>
                <c:pt idx="29">
                  <c:v>10455.5</c:v>
                </c:pt>
                <c:pt idx="30">
                  <c:v>11588</c:v>
                </c:pt>
                <c:pt idx="31">
                  <c:v>11609.5</c:v>
                </c:pt>
                <c:pt idx="32">
                  <c:v>17918</c:v>
                </c:pt>
              </c:numCache>
            </c:numRef>
          </c:xVal>
          <c:yVal>
            <c:numRef>
              <c:f>'A (old)'!$L$21:$L$992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39-42E7-BF2E-3D7F83D054C1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2.9999999999999997E-4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13.5</c:v>
                </c:pt>
                <c:pt idx="5">
                  <c:v>15.5</c:v>
                </c:pt>
                <c:pt idx="6">
                  <c:v>19.5</c:v>
                </c:pt>
                <c:pt idx="7">
                  <c:v>31</c:v>
                </c:pt>
                <c:pt idx="8">
                  <c:v>31.5</c:v>
                </c:pt>
                <c:pt idx="9">
                  <c:v>48.5</c:v>
                </c:pt>
                <c:pt idx="10">
                  <c:v>49</c:v>
                </c:pt>
                <c:pt idx="11">
                  <c:v>60.5</c:v>
                </c:pt>
                <c:pt idx="12">
                  <c:v>62.5</c:v>
                </c:pt>
                <c:pt idx="13">
                  <c:v>66.5</c:v>
                </c:pt>
                <c:pt idx="14">
                  <c:v>76.5</c:v>
                </c:pt>
                <c:pt idx="15">
                  <c:v>80</c:v>
                </c:pt>
                <c:pt idx="16">
                  <c:v>88</c:v>
                </c:pt>
                <c:pt idx="17">
                  <c:v>127.5</c:v>
                </c:pt>
                <c:pt idx="18">
                  <c:v>131.5</c:v>
                </c:pt>
                <c:pt idx="19">
                  <c:v>156.5</c:v>
                </c:pt>
                <c:pt idx="20">
                  <c:v>162.5</c:v>
                </c:pt>
                <c:pt idx="21">
                  <c:v>190</c:v>
                </c:pt>
                <c:pt idx="22">
                  <c:v>227</c:v>
                </c:pt>
                <c:pt idx="23">
                  <c:v>2311.5</c:v>
                </c:pt>
                <c:pt idx="24">
                  <c:v>3013.5</c:v>
                </c:pt>
                <c:pt idx="25">
                  <c:v>3019.5</c:v>
                </c:pt>
                <c:pt idx="26">
                  <c:v>3625.5</c:v>
                </c:pt>
                <c:pt idx="27">
                  <c:v>5154.5</c:v>
                </c:pt>
                <c:pt idx="28">
                  <c:v>7825.5</c:v>
                </c:pt>
                <c:pt idx="29">
                  <c:v>10455.5</c:v>
                </c:pt>
                <c:pt idx="30">
                  <c:v>11588</c:v>
                </c:pt>
                <c:pt idx="31">
                  <c:v>11609.5</c:v>
                </c:pt>
                <c:pt idx="32">
                  <c:v>17918</c:v>
                </c:pt>
              </c:numCache>
            </c:numRef>
          </c:xVal>
          <c:yVal>
            <c:numRef>
              <c:f>'A (old)'!$M$21:$M$992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39-42E7-BF2E-3D7F83D054C1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2.9999999999999997E-4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24">
                    <c:v>0.01</c:v>
                  </c:pt>
                  <c:pt idx="25">
                    <c:v>0.01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5.0000000000000001E-3</c:v>
                  </c:pt>
                  <c:pt idx="29">
                    <c:v>2.7000000000000001E-3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13.5</c:v>
                </c:pt>
                <c:pt idx="5">
                  <c:v>15.5</c:v>
                </c:pt>
                <c:pt idx="6">
                  <c:v>19.5</c:v>
                </c:pt>
                <c:pt idx="7">
                  <c:v>31</c:v>
                </c:pt>
                <c:pt idx="8">
                  <c:v>31.5</c:v>
                </c:pt>
                <c:pt idx="9">
                  <c:v>48.5</c:v>
                </c:pt>
                <c:pt idx="10">
                  <c:v>49</c:v>
                </c:pt>
                <c:pt idx="11">
                  <c:v>60.5</c:v>
                </c:pt>
                <c:pt idx="12">
                  <c:v>62.5</c:v>
                </c:pt>
                <c:pt idx="13">
                  <c:v>66.5</c:v>
                </c:pt>
                <c:pt idx="14">
                  <c:v>76.5</c:v>
                </c:pt>
                <c:pt idx="15">
                  <c:v>80</c:v>
                </c:pt>
                <c:pt idx="16">
                  <c:v>88</c:v>
                </c:pt>
                <c:pt idx="17">
                  <c:v>127.5</c:v>
                </c:pt>
                <c:pt idx="18">
                  <c:v>131.5</c:v>
                </c:pt>
                <c:pt idx="19">
                  <c:v>156.5</c:v>
                </c:pt>
                <c:pt idx="20">
                  <c:v>162.5</c:v>
                </c:pt>
                <c:pt idx="21">
                  <c:v>190</c:v>
                </c:pt>
                <c:pt idx="22">
                  <c:v>227</c:v>
                </c:pt>
                <c:pt idx="23">
                  <c:v>2311.5</c:v>
                </c:pt>
                <c:pt idx="24">
                  <c:v>3013.5</c:v>
                </c:pt>
                <c:pt idx="25">
                  <c:v>3019.5</c:v>
                </c:pt>
                <c:pt idx="26">
                  <c:v>3625.5</c:v>
                </c:pt>
                <c:pt idx="27">
                  <c:v>5154.5</c:v>
                </c:pt>
                <c:pt idx="28">
                  <c:v>7825.5</c:v>
                </c:pt>
                <c:pt idx="29">
                  <c:v>10455.5</c:v>
                </c:pt>
                <c:pt idx="30">
                  <c:v>11588</c:v>
                </c:pt>
                <c:pt idx="31">
                  <c:v>11609.5</c:v>
                </c:pt>
                <c:pt idx="32">
                  <c:v>17918</c:v>
                </c:pt>
              </c:numCache>
            </c:numRef>
          </c:xVal>
          <c:yVal>
            <c:numRef>
              <c:f>'A (old)'!$N$21:$N$992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39-42E7-BF2E-3D7F83D054C1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13.5</c:v>
                </c:pt>
                <c:pt idx="5">
                  <c:v>15.5</c:v>
                </c:pt>
                <c:pt idx="6">
                  <c:v>19.5</c:v>
                </c:pt>
                <c:pt idx="7">
                  <c:v>31</c:v>
                </c:pt>
                <c:pt idx="8">
                  <c:v>31.5</c:v>
                </c:pt>
                <c:pt idx="9">
                  <c:v>48.5</c:v>
                </c:pt>
                <c:pt idx="10">
                  <c:v>49</c:v>
                </c:pt>
                <c:pt idx="11">
                  <c:v>60.5</c:v>
                </c:pt>
                <c:pt idx="12">
                  <c:v>62.5</c:v>
                </c:pt>
                <c:pt idx="13">
                  <c:v>66.5</c:v>
                </c:pt>
                <c:pt idx="14">
                  <c:v>76.5</c:v>
                </c:pt>
                <c:pt idx="15">
                  <c:v>80</c:v>
                </c:pt>
                <c:pt idx="16">
                  <c:v>88</c:v>
                </c:pt>
                <c:pt idx="17">
                  <c:v>127.5</c:v>
                </c:pt>
                <c:pt idx="18">
                  <c:v>131.5</c:v>
                </c:pt>
                <c:pt idx="19">
                  <c:v>156.5</c:v>
                </c:pt>
                <c:pt idx="20">
                  <c:v>162.5</c:v>
                </c:pt>
                <c:pt idx="21">
                  <c:v>190</c:v>
                </c:pt>
                <c:pt idx="22">
                  <c:v>227</c:v>
                </c:pt>
                <c:pt idx="23">
                  <c:v>2311.5</c:v>
                </c:pt>
                <c:pt idx="24">
                  <c:v>3013.5</c:v>
                </c:pt>
                <c:pt idx="25">
                  <c:v>3019.5</c:v>
                </c:pt>
                <c:pt idx="26">
                  <c:v>3625.5</c:v>
                </c:pt>
                <c:pt idx="27">
                  <c:v>5154.5</c:v>
                </c:pt>
                <c:pt idx="28">
                  <c:v>7825.5</c:v>
                </c:pt>
                <c:pt idx="29">
                  <c:v>10455.5</c:v>
                </c:pt>
                <c:pt idx="30">
                  <c:v>11588</c:v>
                </c:pt>
                <c:pt idx="31">
                  <c:v>11609.5</c:v>
                </c:pt>
                <c:pt idx="32">
                  <c:v>17918</c:v>
                </c:pt>
              </c:numCache>
            </c:numRef>
          </c:xVal>
          <c:yVal>
            <c:numRef>
              <c:f>'A (old)'!$O$21:$O$992</c:f>
              <c:numCache>
                <c:formatCode>General</c:formatCode>
                <c:ptCount val="972"/>
                <c:pt idx="0">
                  <c:v>1.3953939441262221E-2</c:v>
                </c:pt>
                <c:pt idx="1">
                  <c:v>1.3952079916208808E-2</c:v>
                </c:pt>
                <c:pt idx="2">
                  <c:v>1.3950220391155392E-2</c:v>
                </c:pt>
                <c:pt idx="3">
                  <c:v>1.3948360866101978E-2</c:v>
                </c:pt>
                <c:pt idx="4">
                  <c:v>1.3941387647151674E-2</c:v>
                </c:pt>
                <c:pt idx="5">
                  <c:v>1.3939528122098258E-2</c:v>
                </c:pt>
                <c:pt idx="6">
                  <c:v>1.3935809071991431E-2</c:v>
                </c:pt>
                <c:pt idx="7">
                  <c:v>1.3925116802934297E-2</c:v>
                </c:pt>
                <c:pt idx="8">
                  <c:v>1.3924651921670942E-2</c:v>
                </c:pt>
                <c:pt idx="9">
                  <c:v>1.390884595871692E-2</c:v>
                </c:pt>
                <c:pt idx="10">
                  <c:v>1.3908381077453565E-2</c:v>
                </c:pt>
                <c:pt idx="11">
                  <c:v>1.3897688808396431E-2</c:v>
                </c:pt>
                <c:pt idx="12">
                  <c:v>1.3895829283343018E-2</c:v>
                </c:pt>
                <c:pt idx="13">
                  <c:v>1.3892110233236188E-2</c:v>
                </c:pt>
                <c:pt idx="14">
                  <c:v>1.3882812607969116E-2</c:v>
                </c:pt>
                <c:pt idx="15">
                  <c:v>1.3879558439125641E-2</c:v>
                </c:pt>
                <c:pt idx="16">
                  <c:v>1.3872120338911982E-2</c:v>
                </c:pt>
                <c:pt idx="17">
                  <c:v>1.3835394719107046E-2</c:v>
                </c:pt>
                <c:pt idx="18">
                  <c:v>1.3831675669000216E-2</c:v>
                </c:pt>
                <c:pt idx="19">
                  <c:v>1.3808431605832535E-2</c:v>
                </c:pt>
                <c:pt idx="20">
                  <c:v>1.3802853030672291E-2</c:v>
                </c:pt>
                <c:pt idx="21">
                  <c:v>1.3777284561187842E-2</c:v>
                </c:pt>
                <c:pt idx="22">
                  <c:v>1.3742883347699672E-2</c:v>
                </c:pt>
                <c:pt idx="23">
                  <c:v>1.180479336077838E-2</c:v>
                </c:pt>
                <c:pt idx="24">
                  <c:v>1.1152100067029882E-2</c:v>
                </c:pt>
                <c:pt idx="25">
                  <c:v>1.1146521491869638E-2</c:v>
                </c:pt>
                <c:pt idx="26">
                  <c:v>1.0583085400685036E-2</c:v>
                </c:pt>
                <c:pt idx="27">
                  <c:v>9.1614784973496274E-3</c:v>
                </c:pt>
                <c:pt idx="28">
                  <c:v>6.6780827885145264E-3</c:v>
                </c:pt>
                <c:pt idx="29">
                  <c:v>4.2328073432744209E-3</c:v>
                </c:pt>
                <c:pt idx="30">
                  <c:v>3.1798512817784452E-3</c:v>
                </c:pt>
                <c:pt idx="31">
                  <c:v>3.1598613874542388E-3</c:v>
                </c:pt>
                <c:pt idx="32">
                  <c:v>-2.7055455122785375E-3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39-42E7-BF2E-3D7F83D05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618032"/>
        <c:axId val="1"/>
      </c:scatterChart>
      <c:valAx>
        <c:axId val="702618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618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3.9256198347107439E-2"/>
          <c:y val="0.91950464396284826"/>
          <c:w val="0.99173640485022019"/>
          <c:h val="0.981424148606811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266700</xdr:colOff>
      <xdr:row>18</xdr:row>
      <xdr:rowOff>19050</xdr:rowOff>
    </xdr:to>
    <xdr:graphicFrame macro="">
      <xdr:nvGraphicFramePr>
        <xdr:cNvPr id="60418" name="Chart 1">
          <a:extLst>
            <a:ext uri="{FF2B5EF4-FFF2-40B4-BE49-F238E27FC236}">
              <a16:creationId xmlns:a16="http://schemas.microsoft.com/office/drawing/2014/main" id="{0A5E868F-E308-19A8-52F2-8423D9F57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9524</xdr:rowOff>
    </xdr:from>
    <xdr:to>
      <xdr:col>18</xdr:col>
      <xdr:colOff>619124</xdr:colOff>
      <xdr:row>18</xdr:row>
      <xdr:rowOff>133349</xdr:rowOff>
    </xdr:to>
    <xdr:graphicFrame macro="">
      <xdr:nvGraphicFramePr>
        <xdr:cNvPr id="56322" name="Chart 1">
          <a:extLst>
            <a:ext uri="{FF2B5EF4-FFF2-40B4-BE49-F238E27FC236}">
              <a16:creationId xmlns:a16="http://schemas.microsoft.com/office/drawing/2014/main" id="{344F6924-F82D-9B0D-11A5-1AFE544D0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0</xdr:row>
      <xdr:rowOff>38100</xdr:rowOff>
    </xdr:from>
    <xdr:to>
      <xdr:col>14</xdr:col>
      <xdr:colOff>95250</xdr:colOff>
      <xdr:row>18</xdr:row>
      <xdr:rowOff>57150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201C9539-BCD7-6EF2-DA5E-28CBBCC67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54274" name="Chart 1">
          <a:extLst>
            <a:ext uri="{FF2B5EF4-FFF2-40B4-BE49-F238E27FC236}">
              <a16:creationId xmlns:a16="http://schemas.microsoft.com/office/drawing/2014/main" id="{3077C032-D344-D903-68BD-847FBC5E6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58370" name="Chart 1">
          <a:extLst>
            <a:ext uri="{FF2B5EF4-FFF2-40B4-BE49-F238E27FC236}">
              <a16:creationId xmlns:a16="http://schemas.microsoft.com/office/drawing/2014/main" id="{D1F03265-2438-D765-D0E2-306265889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BA41D9D-088B-5B69-1BE5-9DC731A5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5690" TargetMode="External"/><Relationship Id="rId7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www.konkoly.hu/cgi-bin/IBVS?5690" TargetMode="External"/><Relationship Id="rId1" Type="http://schemas.openxmlformats.org/officeDocument/2006/relationships/hyperlink" Target="http://www.konkoly.hu/cgi-bin/IBVS?5653" TargetMode="External"/><Relationship Id="rId6" Type="http://schemas.openxmlformats.org/officeDocument/2006/relationships/hyperlink" Target="http://var.astro.cz/oejv/issues/oejv0142.pdf" TargetMode="External"/><Relationship Id="rId5" Type="http://schemas.openxmlformats.org/officeDocument/2006/relationships/hyperlink" Target="http://www.konkoly.hu/cgi-bin/IBVS?5894" TargetMode="External"/><Relationship Id="rId4" Type="http://schemas.openxmlformats.org/officeDocument/2006/relationships/hyperlink" Target="http://var.astro.cz/oejv/issues/oejv0116.pdf" TargetMode="External"/><Relationship Id="rId9" Type="http://schemas.openxmlformats.org/officeDocument/2006/relationships/hyperlink" Target="http://var.astro.cz/oejv/issues/oejv0155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E335"/>
  <sheetViews>
    <sheetView tabSelected="1" workbookViewId="0">
      <pane xSplit="14" ySplit="22" topLeftCell="O50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23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7" ht="20.25">
      <c r="A1" s="1" t="s">
        <v>77</v>
      </c>
      <c r="C1" s="13"/>
    </row>
    <row r="2" spans="1:7" s="72" customFormat="1" ht="12.95" customHeight="1">
      <c r="A2" s="72" t="s">
        <v>28</v>
      </c>
      <c r="B2" s="72" t="s">
        <v>76</v>
      </c>
      <c r="G2" s="73"/>
    </row>
    <row r="3" spans="1:7" s="72" customFormat="1" ht="12.95" customHeight="1" thickBot="1">
      <c r="G3" s="73"/>
    </row>
    <row r="4" spans="1:7" s="72" customFormat="1" ht="12.95" customHeight="1" thickTop="1" thickBot="1">
      <c r="A4" s="74" t="s">
        <v>1</v>
      </c>
      <c r="C4" s="75" t="s">
        <v>46</v>
      </c>
      <c r="D4" s="76">
        <v>0.51</v>
      </c>
      <c r="G4" s="73"/>
    </row>
    <row r="5" spans="1:7" s="72" customFormat="1" ht="12.95" customHeight="1" thickTop="1">
      <c r="A5" s="77" t="s">
        <v>59</v>
      </c>
      <c r="C5" s="78">
        <v>-9.5</v>
      </c>
      <c r="D5" s="72" t="s">
        <v>60</v>
      </c>
      <c r="G5" s="73"/>
    </row>
    <row r="6" spans="1:7" s="72" customFormat="1" ht="12.95" customHeight="1">
      <c r="A6" s="74" t="s">
        <v>2</v>
      </c>
      <c r="G6" s="73"/>
    </row>
    <row r="7" spans="1:7" s="72" customFormat="1" ht="12.95" customHeight="1">
      <c r="A7" s="72" t="s">
        <v>3</v>
      </c>
      <c r="C7" s="79">
        <v>53552.646500000003</v>
      </c>
      <c r="D7" s="80" t="s">
        <v>75</v>
      </c>
      <c r="G7" s="73"/>
    </row>
    <row r="8" spans="1:7" s="72" customFormat="1" ht="12.95" customHeight="1">
      <c r="A8" s="72" t="s">
        <v>4</v>
      </c>
      <c r="C8" s="81">
        <v>0.407161</v>
      </c>
      <c r="D8" s="80" t="s">
        <v>75</v>
      </c>
      <c r="G8" s="73"/>
    </row>
    <row r="9" spans="1:7" s="72" customFormat="1" ht="12.95" customHeight="1">
      <c r="A9" s="82" t="s">
        <v>66</v>
      </c>
      <c r="B9" s="83">
        <v>50</v>
      </c>
      <c r="C9" s="84" t="str">
        <f>"F"&amp;B9</f>
        <v>F50</v>
      </c>
      <c r="D9" s="85" t="str">
        <f>"G"&amp;B9</f>
        <v>G50</v>
      </c>
      <c r="G9" s="73"/>
    </row>
    <row r="10" spans="1:7" s="72" customFormat="1" ht="12.95" customHeight="1" thickBot="1">
      <c r="C10" s="86" t="s">
        <v>23</v>
      </c>
      <c r="D10" s="86" t="s">
        <v>24</v>
      </c>
      <c r="G10" s="73"/>
    </row>
    <row r="11" spans="1:7" s="72" customFormat="1" ht="12.95" customHeight="1">
      <c r="A11" s="72" t="s">
        <v>17</v>
      </c>
      <c r="C11" s="85">
        <f ca="1">INTERCEPT(INDIRECT($D$9):G992,INDIRECT($C$9):F992)</f>
        <v>-6.7531315704002113E-3</v>
      </c>
      <c r="D11" s="87"/>
      <c r="G11" s="73"/>
    </row>
    <row r="12" spans="1:7" s="72" customFormat="1" ht="12.95" customHeight="1">
      <c r="A12" s="72" t="s">
        <v>18</v>
      </c>
      <c r="C12" s="85">
        <f ca="1">SLOPE(INDIRECT($D$9):G992,INDIRECT($C$9):F992)</f>
        <v>-2.7958346790529037E-6</v>
      </c>
      <c r="D12" s="87"/>
      <c r="G12" s="73"/>
    </row>
    <row r="13" spans="1:7" s="72" customFormat="1" ht="12.95" customHeight="1">
      <c r="A13" s="72" t="s">
        <v>22</v>
      </c>
      <c r="C13" s="87" t="s">
        <v>15</v>
      </c>
      <c r="G13" s="73"/>
    </row>
    <row r="14" spans="1:7" s="72" customFormat="1" ht="12.95" customHeight="1">
      <c r="A14" s="72" t="s">
        <v>27</v>
      </c>
      <c r="G14" s="73"/>
    </row>
    <row r="15" spans="1:7" s="72" customFormat="1" ht="12.95" customHeight="1">
      <c r="A15" s="88" t="s">
        <v>19</v>
      </c>
      <c r="C15" s="89">
        <f ca="1">(C7+C11)+(C8+C12)*INT(MAX(F21:F3533))</f>
        <v>57922.261593970652</v>
      </c>
      <c r="E15" s="80" t="s">
        <v>68</v>
      </c>
      <c r="F15" s="78">
        <v>1</v>
      </c>
      <c r="G15" s="73"/>
    </row>
    <row r="16" spans="1:7" s="72" customFormat="1" ht="12.95" customHeight="1">
      <c r="A16" s="74" t="s">
        <v>5</v>
      </c>
      <c r="C16" s="90">
        <f ca="1">+C8+C12</f>
        <v>0.40715820416532095</v>
      </c>
      <c r="E16" s="80" t="s">
        <v>61</v>
      </c>
      <c r="F16" s="91">
        <f ca="1">NOW()+15018.5+$C$5/24</f>
        <v>60368.716020601853</v>
      </c>
      <c r="G16" s="73"/>
    </row>
    <row r="17" spans="1:31" s="72" customFormat="1" ht="12.95" customHeight="1" thickBot="1">
      <c r="C17" s="72">
        <f>COUNT(C21:C2191)</f>
        <v>45</v>
      </c>
      <c r="E17" s="80" t="s">
        <v>69</v>
      </c>
      <c r="F17" s="91">
        <f ca="1">ROUND(2*(F16-$C$7)/$C$8,0)/2+F15</f>
        <v>16741.5</v>
      </c>
      <c r="G17" s="73"/>
    </row>
    <row r="18" spans="1:31" s="72" customFormat="1" ht="12.95" customHeight="1" thickTop="1" thickBot="1">
      <c r="A18" s="74" t="s">
        <v>6</v>
      </c>
      <c r="C18" s="92">
        <f ca="1">+C15</f>
        <v>57922.261593970652</v>
      </c>
      <c r="D18" s="76">
        <f ca="1">+C16</f>
        <v>0.40715820416532095</v>
      </c>
      <c r="E18" s="80" t="s">
        <v>62</v>
      </c>
      <c r="F18" s="85">
        <f ca="1">ROUND(2*(F16-$C$15)/$C$16,0)/2+F15</f>
        <v>6009.5</v>
      </c>
      <c r="G18" s="73"/>
      <c r="Q18" s="72" t="s">
        <v>79</v>
      </c>
      <c r="S18" s="72">
        <f ca="1">SQRT(SUM(S21:S125)/(COUNT(S21:S125)-1))</f>
        <v>2.5487527297750254E-2</v>
      </c>
    </row>
    <row r="19" spans="1:31" s="72" customFormat="1" ht="12.95" customHeight="1" thickTop="1">
      <c r="E19" s="80" t="s">
        <v>63</v>
      </c>
      <c r="F19" s="93">
        <f ca="1">+$C$15+$C$16*F18-15018.5-$C$5/24</f>
        <v>45350.974655235485</v>
      </c>
      <c r="G19" s="73"/>
    </row>
    <row r="20" spans="1:31" s="72" customFormat="1" ht="12.95" customHeight="1" thickBot="1">
      <c r="A20" s="86" t="s">
        <v>7</v>
      </c>
      <c r="B20" s="86" t="s">
        <v>8</v>
      </c>
      <c r="C20" s="86" t="s">
        <v>9</v>
      </c>
      <c r="D20" s="86" t="s">
        <v>14</v>
      </c>
      <c r="E20" s="86" t="s">
        <v>10</v>
      </c>
      <c r="F20" s="86" t="s">
        <v>11</v>
      </c>
      <c r="G20" s="94" t="s">
        <v>12</v>
      </c>
      <c r="H20" s="95" t="s">
        <v>89</v>
      </c>
      <c r="I20" s="95" t="s">
        <v>92</v>
      </c>
      <c r="J20" s="95" t="s">
        <v>86</v>
      </c>
      <c r="K20" s="95" t="s">
        <v>84</v>
      </c>
      <c r="L20" s="95" t="s">
        <v>29</v>
      </c>
      <c r="M20" s="95" t="s">
        <v>30</v>
      </c>
      <c r="N20" s="95" t="s">
        <v>31</v>
      </c>
      <c r="O20" s="95" t="s">
        <v>26</v>
      </c>
      <c r="P20" s="96" t="s">
        <v>25</v>
      </c>
      <c r="Q20" s="86" t="s">
        <v>16</v>
      </c>
      <c r="S20" s="97" t="s">
        <v>78</v>
      </c>
      <c r="U20" s="98" t="s">
        <v>242</v>
      </c>
    </row>
    <row r="21" spans="1:31" s="72" customFormat="1" ht="12.95" customHeight="1">
      <c r="A21" s="72" t="s">
        <v>34</v>
      </c>
      <c r="B21" s="87"/>
      <c r="C21" s="99">
        <v>46907.542000000001</v>
      </c>
      <c r="D21" s="73"/>
      <c r="E21" s="72">
        <f t="shared" ref="E21:E64" si="0">+(C21-C$7)/C$8</f>
        <v>-16320.582030204272</v>
      </c>
      <c r="F21" s="72">
        <f t="shared" ref="F21:F65" si="1">ROUND(2*E21,0)/2</f>
        <v>-16320.5</v>
      </c>
      <c r="G21" s="73">
        <f t="shared" ref="G21:G41" si="2">+C21-(C$7+F21*C$8)</f>
        <v>-3.3399500003724825E-2</v>
      </c>
      <c r="I21" s="72">
        <f t="shared" ref="I21:I41" si="3">+G21</f>
        <v>-3.3399500003724825E-2</v>
      </c>
      <c r="Q21" s="100">
        <f t="shared" ref="Q21:Q64" si="4">+C21-15018.5</f>
        <v>31889.042000000001</v>
      </c>
      <c r="S21" s="72">
        <f t="shared" ref="S21:S41" si="5">+(G21-O21)^2</f>
        <v>1.1155266004988147E-3</v>
      </c>
    </row>
    <row r="22" spans="1:31" s="72" customFormat="1" ht="12.95" customHeight="1">
      <c r="A22" s="72" t="s">
        <v>34</v>
      </c>
      <c r="B22" s="87" t="s">
        <v>44</v>
      </c>
      <c r="C22" s="99">
        <v>46908.565999999999</v>
      </c>
      <c r="D22" s="73"/>
      <c r="E22" s="72">
        <f t="shared" si="0"/>
        <v>-16318.067054555824</v>
      </c>
      <c r="F22" s="72">
        <f t="shared" si="1"/>
        <v>-16318</v>
      </c>
      <c r="G22" s="73">
        <f t="shared" si="2"/>
        <v>-2.7302000002237037E-2</v>
      </c>
      <c r="I22" s="72">
        <f t="shared" si="3"/>
        <v>-2.7302000002237037E-2</v>
      </c>
      <c r="Q22" s="100">
        <f t="shared" si="4"/>
        <v>31890.065999999999</v>
      </c>
      <c r="S22" s="72">
        <f t="shared" si="5"/>
        <v>7.4539920412215114E-4</v>
      </c>
      <c r="AA22" s="72">
        <v>6</v>
      </c>
      <c r="AC22" s="72" t="s">
        <v>33</v>
      </c>
      <c r="AE22" s="72" t="s">
        <v>35</v>
      </c>
    </row>
    <row r="23" spans="1:31" s="72" customFormat="1" ht="12.95" customHeight="1">
      <c r="A23" s="72" t="s">
        <v>34</v>
      </c>
      <c r="B23" s="87"/>
      <c r="C23" s="99">
        <v>46909.59</v>
      </c>
      <c r="D23" s="73"/>
      <c r="E23" s="72">
        <f t="shared" si="0"/>
        <v>-16315.552078907376</v>
      </c>
      <c r="F23" s="72">
        <f t="shared" si="1"/>
        <v>-16315.5</v>
      </c>
      <c r="G23" s="73">
        <f t="shared" si="2"/>
        <v>-2.1204500008025207E-2</v>
      </c>
      <c r="I23" s="72">
        <f t="shared" si="3"/>
        <v>-2.1204500008025207E-2</v>
      </c>
      <c r="Q23" s="100">
        <f t="shared" si="4"/>
        <v>31891.089999999997</v>
      </c>
      <c r="S23" s="72">
        <f t="shared" si="5"/>
        <v>4.4963082059034097E-4</v>
      </c>
      <c r="AA23" s="72">
        <v>9</v>
      </c>
      <c r="AC23" s="72" t="s">
        <v>33</v>
      </c>
      <c r="AE23" s="72" t="s">
        <v>35</v>
      </c>
    </row>
    <row r="24" spans="1:31" s="72" customFormat="1" ht="12.95" customHeight="1">
      <c r="A24" s="72" t="s">
        <v>34</v>
      </c>
      <c r="B24" s="87" t="s">
        <v>44</v>
      </c>
      <c r="C24" s="99">
        <v>46910.603999999999</v>
      </c>
      <c r="D24" s="73"/>
      <c r="E24" s="72">
        <f t="shared" si="0"/>
        <v>-16313.061663567982</v>
      </c>
      <c r="F24" s="72">
        <f t="shared" si="1"/>
        <v>-16313</v>
      </c>
      <c r="G24" s="73">
        <f t="shared" si="2"/>
        <v>-2.5107000001298729E-2</v>
      </c>
      <c r="I24" s="72">
        <f t="shared" si="3"/>
        <v>-2.5107000001298729E-2</v>
      </c>
      <c r="Q24" s="100">
        <f t="shared" si="4"/>
        <v>31892.103999999999</v>
      </c>
      <c r="S24" s="72">
        <f t="shared" si="5"/>
        <v>6.3036144906521445E-4</v>
      </c>
      <c r="AA24" s="72">
        <v>5</v>
      </c>
      <c r="AC24" s="72" t="s">
        <v>33</v>
      </c>
      <c r="AE24" s="72" t="s">
        <v>35</v>
      </c>
    </row>
    <row r="25" spans="1:31" s="72" customFormat="1" ht="12.95" customHeight="1">
      <c r="A25" s="72" t="s">
        <v>34</v>
      </c>
      <c r="B25" s="87"/>
      <c r="C25" s="99">
        <v>46914.461000000003</v>
      </c>
      <c r="D25" s="73"/>
      <c r="E25" s="72">
        <f t="shared" si="0"/>
        <v>-16303.588752360858</v>
      </c>
      <c r="F25" s="72">
        <f t="shared" si="1"/>
        <v>-16303.5</v>
      </c>
      <c r="G25" s="73">
        <f t="shared" si="2"/>
        <v>-3.6136499998974614E-2</v>
      </c>
      <c r="I25" s="72">
        <f t="shared" si="3"/>
        <v>-3.6136499998974614E-2</v>
      </c>
      <c r="Q25" s="100">
        <f t="shared" si="4"/>
        <v>31895.961000000003</v>
      </c>
      <c r="S25" s="72">
        <f t="shared" si="5"/>
        <v>1.3058466321758922E-3</v>
      </c>
      <c r="AA25" s="72">
        <v>7</v>
      </c>
      <c r="AC25" s="72" t="s">
        <v>33</v>
      </c>
      <c r="AE25" s="72" t="s">
        <v>35</v>
      </c>
    </row>
    <row r="26" spans="1:31" s="72" customFormat="1" ht="12.95" customHeight="1">
      <c r="A26" s="72" t="s">
        <v>34</v>
      </c>
      <c r="B26" s="87" t="s">
        <v>44</v>
      </c>
      <c r="C26" s="99">
        <v>46915.489000000001</v>
      </c>
      <c r="D26" s="73"/>
      <c r="E26" s="72">
        <f t="shared" si="0"/>
        <v>-16301.063952588782</v>
      </c>
      <c r="F26" s="72">
        <f t="shared" si="1"/>
        <v>-16301</v>
      </c>
      <c r="G26" s="73">
        <f t="shared" si="2"/>
        <v>-2.6039000003947876E-2</v>
      </c>
      <c r="I26" s="72">
        <f t="shared" si="3"/>
        <v>-2.6039000003947876E-2</v>
      </c>
      <c r="Q26" s="100">
        <f t="shared" si="4"/>
        <v>31896.989000000001</v>
      </c>
      <c r="S26" s="72">
        <f t="shared" si="5"/>
        <v>6.7802952120559748E-4</v>
      </c>
      <c r="AA26" s="72">
        <v>6</v>
      </c>
      <c r="AC26" s="72" t="s">
        <v>33</v>
      </c>
      <c r="AE26" s="72" t="s">
        <v>35</v>
      </c>
    </row>
    <row r="27" spans="1:31" s="72" customFormat="1" ht="12.95" customHeight="1">
      <c r="A27" s="72" t="s">
        <v>34</v>
      </c>
      <c r="B27" s="87" t="s">
        <v>44</v>
      </c>
      <c r="C27" s="99">
        <v>46917.525999999998</v>
      </c>
      <c r="D27" s="73"/>
      <c r="E27" s="72">
        <f t="shared" si="0"/>
        <v>-16296.061017631857</v>
      </c>
      <c r="F27" s="72">
        <f t="shared" si="1"/>
        <v>-16296</v>
      </c>
      <c r="G27" s="73">
        <f t="shared" si="2"/>
        <v>-2.4844000006851275E-2</v>
      </c>
      <c r="I27" s="72">
        <f t="shared" si="3"/>
        <v>-2.4844000006851275E-2</v>
      </c>
      <c r="Q27" s="100">
        <f t="shared" si="4"/>
        <v>31899.025999999998</v>
      </c>
      <c r="S27" s="72">
        <f t="shared" si="5"/>
        <v>6.1722433634042609E-4</v>
      </c>
      <c r="AA27" s="72">
        <v>11</v>
      </c>
      <c r="AC27" s="72" t="s">
        <v>33</v>
      </c>
      <c r="AE27" s="72" t="s">
        <v>35</v>
      </c>
    </row>
    <row r="28" spans="1:31" s="72" customFormat="1" ht="12.95" customHeight="1">
      <c r="A28" s="72" t="s">
        <v>34</v>
      </c>
      <c r="B28" s="87"/>
      <c r="C28" s="99">
        <v>46923.436999999998</v>
      </c>
      <c r="D28" s="73"/>
      <c r="E28" s="72">
        <f t="shared" si="0"/>
        <v>-16281.543418942396</v>
      </c>
      <c r="F28" s="72">
        <f t="shared" si="1"/>
        <v>-16281.5</v>
      </c>
      <c r="G28" s="73">
        <f t="shared" si="2"/>
        <v>-1.767850000760518E-2</v>
      </c>
      <c r="I28" s="72">
        <f t="shared" si="3"/>
        <v>-1.767850000760518E-2</v>
      </c>
      <c r="Q28" s="100">
        <f t="shared" si="4"/>
        <v>31904.936999999998</v>
      </c>
      <c r="S28" s="72">
        <f t="shared" si="5"/>
        <v>3.1252936251889633E-4</v>
      </c>
      <c r="AA28" s="72">
        <v>7</v>
      </c>
      <c r="AC28" s="72" t="s">
        <v>33</v>
      </c>
      <c r="AE28" s="72" t="s">
        <v>35</v>
      </c>
    </row>
    <row r="29" spans="1:31" s="72" customFormat="1" ht="12.95" customHeight="1">
      <c r="A29" s="72" t="s">
        <v>34</v>
      </c>
      <c r="B29" s="87" t="s">
        <v>44</v>
      </c>
      <c r="C29" s="99">
        <v>46923.623</v>
      </c>
      <c r="D29" s="73"/>
      <c r="E29" s="72">
        <f t="shared" si="0"/>
        <v>-16281.086597193747</v>
      </c>
      <c r="F29" s="72">
        <f t="shared" si="1"/>
        <v>-16281</v>
      </c>
      <c r="G29" s="73">
        <f t="shared" si="2"/>
        <v>-3.5259000003861729E-2</v>
      </c>
      <c r="I29" s="72">
        <f t="shared" si="3"/>
        <v>-3.5259000003861729E-2</v>
      </c>
      <c r="Q29" s="100">
        <f t="shared" si="4"/>
        <v>31905.123</v>
      </c>
      <c r="S29" s="72">
        <f t="shared" si="5"/>
        <v>1.2431970812723215E-3</v>
      </c>
      <c r="AA29" s="72">
        <v>5</v>
      </c>
      <c r="AC29" s="72" t="s">
        <v>33</v>
      </c>
      <c r="AE29" s="72" t="s">
        <v>35</v>
      </c>
    </row>
    <row r="30" spans="1:31" s="72" customFormat="1" ht="12.95" customHeight="1">
      <c r="A30" s="72" t="s">
        <v>36</v>
      </c>
      <c r="B30" s="87"/>
      <c r="C30" s="99">
        <v>46932.381999999998</v>
      </c>
      <c r="D30" s="73"/>
      <c r="E30" s="72">
        <f t="shared" si="0"/>
        <v>-16259.574222482028</v>
      </c>
      <c r="F30" s="72">
        <f t="shared" si="1"/>
        <v>-16259.5</v>
      </c>
      <c r="G30" s="73">
        <f t="shared" si="2"/>
        <v>-3.0220500004361384E-2</v>
      </c>
      <c r="I30" s="72">
        <f t="shared" si="3"/>
        <v>-3.0220500004361384E-2</v>
      </c>
      <c r="Q30" s="100">
        <f t="shared" si="4"/>
        <v>31913.881999999998</v>
      </c>
      <c r="S30" s="72">
        <f t="shared" si="5"/>
        <v>9.1327862051360643E-4</v>
      </c>
      <c r="AA30" s="72">
        <v>7</v>
      </c>
      <c r="AC30" s="72" t="s">
        <v>33</v>
      </c>
      <c r="AE30" s="72" t="s">
        <v>35</v>
      </c>
    </row>
    <row r="31" spans="1:31">
      <c r="A31" t="s">
        <v>36</v>
      </c>
      <c r="B31" s="6" t="s">
        <v>44</v>
      </c>
      <c r="C31" s="51">
        <v>46932.586000000003</v>
      </c>
      <c r="D31" s="23"/>
      <c r="E31">
        <f t="shared" si="0"/>
        <v>-16259.073192177049</v>
      </c>
      <c r="F31">
        <f t="shared" si="1"/>
        <v>-16259</v>
      </c>
      <c r="G31" s="23">
        <f t="shared" si="2"/>
        <v>-2.980099999695085E-2</v>
      </c>
      <c r="I31">
        <f t="shared" si="3"/>
        <v>-2.980099999695085E-2</v>
      </c>
      <c r="Q31" s="2">
        <f t="shared" si="4"/>
        <v>31914.086000000003</v>
      </c>
      <c r="S31">
        <f t="shared" si="5"/>
        <v>8.8809960081826455E-4</v>
      </c>
      <c r="AA31">
        <v>5</v>
      </c>
      <c r="AC31" t="s">
        <v>33</v>
      </c>
      <c r="AE31" t="s">
        <v>35</v>
      </c>
    </row>
    <row r="32" spans="1:31">
      <c r="A32" t="s">
        <v>36</v>
      </c>
      <c r="B32" s="6"/>
      <c r="C32" s="51">
        <v>46938.491999999998</v>
      </c>
      <c r="D32" s="23"/>
      <c r="E32">
        <f t="shared" si="0"/>
        <v>-16244.567873642132</v>
      </c>
      <c r="F32">
        <f t="shared" si="1"/>
        <v>-16244.5</v>
      </c>
      <c r="G32" s="23">
        <f t="shared" si="2"/>
        <v>-2.7635500002361368E-2</v>
      </c>
      <c r="I32">
        <f t="shared" si="3"/>
        <v>-2.7635500002361368E-2</v>
      </c>
      <c r="Q32" s="2">
        <f t="shared" si="4"/>
        <v>31919.991999999998</v>
      </c>
      <c r="S32">
        <f t="shared" si="5"/>
        <v>7.6372086038051516E-4</v>
      </c>
      <c r="AA32">
        <v>5</v>
      </c>
      <c r="AC32" t="s">
        <v>33</v>
      </c>
      <c r="AE32" t="s">
        <v>35</v>
      </c>
    </row>
    <row r="33" spans="1:31">
      <c r="A33" t="s">
        <v>36</v>
      </c>
      <c r="B33" s="6" t="s">
        <v>44</v>
      </c>
      <c r="C33" s="51">
        <v>46939.517999999996</v>
      </c>
      <c r="D33" s="23"/>
      <c r="E33">
        <f t="shared" si="0"/>
        <v>-16242.047985931871</v>
      </c>
      <c r="F33">
        <f t="shared" si="1"/>
        <v>-16242</v>
      </c>
      <c r="G33" s="23">
        <f t="shared" si="2"/>
        <v>-1.9538000007742085E-2</v>
      </c>
      <c r="I33">
        <f t="shared" si="3"/>
        <v>-1.9538000007742085E-2</v>
      </c>
      <c r="Q33" s="2">
        <f t="shared" si="4"/>
        <v>31921.017999999996</v>
      </c>
      <c r="S33">
        <f t="shared" si="5"/>
        <v>3.817334443025297E-4</v>
      </c>
      <c r="AA33">
        <v>6</v>
      </c>
      <c r="AC33" t="s">
        <v>33</v>
      </c>
      <c r="AE33" t="s">
        <v>35</v>
      </c>
    </row>
    <row r="34" spans="1:31">
      <c r="A34" t="s">
        <v>36</v>
      </c>
      <c r="B34" s="6" t="s">
        <v>44</v>
      </c>
      <c r="C34" s="51">
        <v>46941.538999999997</v>
      </c>
      <c r="D34" s="23"/>
      <c r="E34">
        <f t="shared" si="0"/>
        <v>-16237.084347469443</v>
      </c>
      <c r="F34">
        <f t="shared" si="1"/>
        <v>-16237</v>
      </c>
      <c r="G34" s="23">
        <f t="shared" si="2"/>
        <v>-3.4343000006629154E-2</v>
      </c>
      <c r="I34">
        <f t="shared" si="3"/>
        <v>-3.4343000006629154E-2</v>
      </c>
      <c r="Q34" s="2">
        <f t="shared" si="4"/>
        <v>31923.038999999997</v>
      </c>
      <c r="S34">
        <f t="shared" si="5"/>
        <v>1.17944164945533E-3</v>
      </c>
      <c r="AA34">
        <v>6</v>
      </c>
      <c r="AC34" t="s">
        <v>33</v>
      </c>
      <c r="AE34" t="s">
        <v>35</v>
      </c>
    </row>
    <row r="35" spans="1:31">
      <c r="A35" t="s">
        <v>36</v>
      </c>
      <c r="B35" s="6" t="s">
        <v>44</v>
      </c>
      <c r="C35" s="51">
        <v>46946.43</v>
      </c>
      <c r="D35" s="23"/>
      <c r="E35">
        <f t="shared" si="0"/>
        <v>-16225.0719003048</v>
      </c>
      <c r="F35">
        <f t="shared" si="1"/>
        <v>-16225</v>
      </c>
      <c r="G35" s="23">
        <f t="shared" si="2"/>
        <v>-2.9275000000779983E-2</v>
      </c>
      <c r="I35">
        <f t="shared" si="3"/>
        <v>-2.9275000000779983E-2</v>
      </c>
      <c r="Q35" s="2">
        <f t="shared" si="4"/>
        <v>31927.93</v>
      </c>
      <c r="S35">
        <f t="shared" si="5"/>
        <v>8.5702562504566798E-4</v>
      </c>
      <c r="AA35">
        <v>9</v>
      </c>
      <c r="AC35" t="s">
        <v>33</v>
      </c>
      <c r="AE35" t="s">
        <v>35</v>
      </c>
    </row>
    <row r="36" spans="1:31">
      <c r="A36" t="s">
        <v>36</v>
      </c>
      <c r="B36" s="6" t="s">
        <v>44</v>
      </c>
      <c r="C36" s="51">
        <v>46948.463000000003</v>
      </c>
      <c r="D36" s="23"/>
      <c r="E36">
        <f t="shared" si="0"/>
        <v>-16220.078789471485</v>
      </c>
      <c r="F36">
        <f t="shared" si="1"/>
        <v>-16220</v>
      </c>
      <c r="G36" s="23">
        <f t="shared" si="2"/>
        <v>-3.207999999722233E-2</v>
      </c>
      <c r="I36">
        <f t="shared" si="3"/>
        <v>-3.207999999722233E-2</v>
      </c>
      <c r="Q36" s="2">
        <f t="shared" si="4"/>
        <v>31929.963000000003</v>
      </c>
      <c r="S36">
        <f t="shared" si="5"/>
        <v>1.0291263998217846E-3</v>
      </c>
      <c r="AA36">
        <v>6</v>
      </c>
      <c r="AC36" t="s">
        <v>33</v>
      </c>
      <c r="AE36" t="s">
        <v>35</v>
      </c>
    </row>
    <row r="37" spans="1:31">
      <c r="A37" t="s">
        <v>36</v>
      </c>
      <c r="B37" s="6"/>
      <c r="C37" s="51">
        <v>46952.345000000001</v>
      </c>
      <c r="D37" s="23"/>
      <c r="E37">
        <f t="shared" si="0"/>
        <v>-16210.544477491709</v>
      </c>
      <c r="F37">
        <f t="shared" si="1"/>
        <v>-16210.5</v>
      </c>
      <c r="G37" s="23">
        <f t="shared" si="2"/>
        <v>-1.8109500000718981E-2</v>
      </c>
      <c r="I37">
        <f t="shared" si="3"/>
        <v>-1.8109500000718981E-2</v>
      </c>
      <c r="Q37" s="2">
        <f t="shared" si="4"/>
        <v>31933.845000000001</v>
      </c>
      <c r="S37">
        <f t="shared" si="5"/>
        <v>3.2795399027604077E-4</v>
      </c>
      <c r="AA37">
        <v>6</v>
      </c>
      <c r="AC37" t="s">
        <v>33</v>
      </c>
      <c r="AE37" t="s">
        <v>35</v>
      </c>
    </row>
    <row r="38" spans="1:31">
      <c r="A38" t="s">
        <v>36</v>
      </c>
      <c r="B38" s="6" t="s">
        <v>44</v>
      </c>
      <c r="C38" s="51">
        <v>46972.485000000001</v>
      </c>
      <c r="D38" s="23"/>
      <c r="E38">
        <f t="shared" si="0"/>
        <v>-16161.080015030915</v>
      </c>
      <c r="F38">
        <f t="shared" si="1"/>
        <v>-16161</v>
      </c>
      <c r="G38" s="23">
        <f t="shared" si="2"/>
        <v>-3.2579000006080605E-2</v>
      </c>
      <c r="I38">
        <f t="shared" si="3"/>
        <v>-3.2579000006080605E-2</v>
      </c>
      <c r="Q38" s="2">
        <f t="shared" si="4"/>
        <v>31953.985000000001</v>
      </c>
      <c r="S38">
        <f t="shared" si="5"/>
        <v>1.0613912413962E-3</v>
      </c>
      <c r="AA38">
        <v>8</v>
      </c>
      <c r="AC38" t="s">
        <v>33</v>
      </c>
      <c r="AE38" t="s">
        <v>35</v>
      </c>
    </row>
    <row r="39" spans="1:31">
      <c r="A39" t="s">
        <v>36</v>
      </c>
      <c r="B39" s="6" t="s">
        <v>44</v>
      </c>
      <c r="C39" s="51">
        <v>46974.525000000001</v>
      </c>
      <c r="D39" s="23"/>
      <c r="E39">
        <f t="shared" si="0"/>
        <v>-16156.069711981259</v>
      </c>
      <c r="F39">
        <f t="shared" si="1"/>
        <v>-16156</v>
      </c>
      <c r="G39" s="23">
        <f t="shared" si="2"/>
        <v>-2.8383999997458886E-2</v>
      </c>
      <c r="I39">
        <f t="shared" si="3"/>
        <v>-2.8383999997458886E-2</v>
      </c>
      <c r="Q39" s="2">
        <f t="shared" si="4"/>
        <v>31956.025000000001</v>
      </c>
      <c r="S39">
        <f t="shared" si="5"/>
        <v>8.0565145585574606E-4</v>
      </c>
      <c r="AA39">
        <v>8</v>
      </c>
      <c r="AC39" t="s">
        <v>33</v>
      </c>
      <c r="AE39" t="s">
        <v>35</v>
      </c>
    </row>
    <row r="40" spans="1:31">
      <c r="A40" t="s">
        <v>36</v>
      </c>
      <c r="B40" s="6"/>
      <c r="C40" s="51">
        <v>46987.360000000001</v>
      </c>
      <c r="D40" s="23"/>
      <c r="E40">
        <f t="shared" si="0"/>
        <v>-16124.546555293857</v>
      </c>
      <c r="F40">
        <f t="shared" si="1"/>
        <v>-16124.5</v>
      </c>
      <c r="G40" s="23">
        <f t="shared" si="2"/>
        <v>-1.8955500003357884E-2</v>
      </c>
      <c r="I40">
        <f t="shared" si="3"/>
        <v>-1.8955500003357884E-2</v>
      </c>
      <c r="Q40" s="2">
        <f t="shared" si="4"/>
        <v>31968.86</v>
      </c>
      <c r="S40">
        <f t="shared" si="5"/>
        <v>3.5931098037730072E-4</v>
      </c>
      <c r="AA40">
        <v>6</v>
      </c>
      <c r="AC40" t="s">
        <v>33</v>
      </c>
      <c r="AE40" t="s">
        <v>35</v>
      </c>
    </row>
    <row r="41" spans="1:31">
      <c r="A41" t="s">
        <v>36</v>
      </c>
      <c r="B41" s="6" t="s">
        <v>44</v>
      </c>
      <c r="C41" s="51">
        <v>46990.387000000002</v>
      </c>
      <c r="D41" s="23"/>
      <c r="E41">
        <f t="shared" si="0"/>
        <v>-16117.112149739292</v>
      </c>
      <c r="F41">
        <f t="shared" si="1"/>
        <v>-16117</v>
      </c>
      <c r="G41" s="23">
        <f t="shared" si="2"/>
        <v>-4.566299999714829E-2</v>
      </c>
      <c r="I41">
        <f t="shared" si="3"/>
        <v>-4.566299999714829E-2</v>
      </c>
      <c r="Q41" s="2">
        <f t="shared" si="4"/>
        <v>31971.887000000002</v>
      </c>
      <c r="S41">
        <f t="shared" si="5"/>
        <v>2.0851095687395649E-3</v>
      </c>
      <c r="AA41">
        <v>6</v>
      </c>
      <c r="AC41" t="s">
        <v>33</v>
      </c>
      <c r="AE41" t="s">
        <v>35</v>
      </c>
    </row>
    <row r="42" spans="1:31">
      <c r="A42" t="s">
        <v>36</v>
      </c>
      <c r="B42" s="6"/>
      <c r="C42" s="51">
        <v>47004.392999999996</v>
      </c>
      <c r="D42" s="23"/>
      <c r="E42">
        <f t="shared" si="0"/>
        <v>-16082.712980860166</v>
      </c>
      <c r="F42">
        <f t="shared" si="1"/>
        <v>-16082.5</v>
      </c>
      <c r="Q42" s="2">
        <f t="shared" si="4"/>
        <v>31985.892999999996</v>
      </c>
      <c r="S42">
        <f>+(U42-O42)^2</f>
        <v>7.5199248078801802E-3</v>
      </c>
      <c r="U42" s="23">
        <f>+C42-(C$7+F42*C$8)</f>
        <v>-8.6717500009399373E-2</v>
      </c>
      <c r="AA42">
        <v>10</v>
      </c>
      <c r="AC42" t="s">
        <v>33</v>
      </c>
      <c r="AE42" t="s">
        <v>35</v>
      </c>
    </row>
    <row r="43" spans="1:31">
      <c r="A43" t="s">
        <v>37</v>
      </c>
      <c r="B43" s="6" t="s">
        <v>44</v>
      </c>
      <c r="C43" s="51">
        <v>47023.372000000003</v>
      </c>
      <c r="D43" s="23"/>
      <c r="E43">
        <f t="shared" si="0"/>
        <v>-16036.099970282025</v>
      </c>
      <c r="F43">
        <f t="shared" si="1"/>
        <v>-16036</v>
      </c>
      <c r="G43" s="23">
        <f t="shared" ref="G43:G51" si="6">+C43-(C$7+F43*C$8)</f>
        <v>-4.0703999999095686E-2</v>
      </c>
      <c r="I43">
        <f t="shared" ref="I43:I49" si="7">+G43</f>
        <v>-4.0703999999095686E-2</v>
      </c>
      <c r="Q43" s="2">
        <f t="shared" si="4"/>
        <v>32004.872000000003</v>
      </c>
      <c r="S43">
        <f t="shared" ref="S43:S51" si="8">+(G43-O43)^2</f>
        <v>1.6568156159263816E-3</v>
      </c>
      <c r="AA43">
        <v>6</v>
      </c>
      <c r="AC43" t="s">
        <v>33</v>
      </c>
      <c r="AE43" t="s">
        <v>35</v>
      </c>
    </row>
    <row r="44" spans="1:31">
      <c r="A44" t="s">
        <v>39</v>
      </c>
      <c r="B44" s="6" t="s">
        <v>44</v>
      </c>
      <c r="C44" s="51">
        <v>48086.5</v>
      </c>
      <c r="D44" s="23"/>
      <c r="E44">
        <f t="shared" si="0"/>
        <v>-13425.024744511391</v>
      </c>
      <c r="F44">
        <f t="shared" si="1"/>
        <v>-13425</v>
      </c>
      <c r="G44" s="23">
        <f t="shared" si="6"/>
        <v>-1.0075000005599577E-2</v>
      </c>
      <c r="I44">
        <f t="shared" si="7"/>
        <v>-1.0075000005599577E-2</v>
      </c>
      <c r="Q44" s="2">
        <f t="shared" si="4"/>
        <v>33068</v>
      </c>
      <c r="S44">
        <f t="shared" si="8"/>
        <v>1.0150562511283148E-4</v>
      </c>
      <c r="AA44">
        <v>43</v>
      </c>
      <c r="AC44" t="s">
        <v>38</v>
      </c>
      <c r="AE44" t="s">
        <v>35</v>
      </c>
    </row>
    <row r="45" spans="1:31">
      <c r="A45" t="s">
        <v>40</v>
      </c>
      <c r="B45" s="6" t="s">
        <v>44</v>
      </c>
      <c r="C45" s="51">
        <v>48444.396000000001</v>
      </c>
      <c r="D45" s="23">
        <v>0.01</v>
      </c>
      <c r="E45">
        <f t="shared" si="0"/>
        <v>-12546.021107129616</v>
      </c>
      <c r="F45">
        <f t="shared" si="1"/>
        <v>-12546</v>
      </c>
      <c r="G45" s="23">
        <f t="shared" si="6"/>
        <v>-8.5939999989932403E-3</v>
      </c>
      <c r="I45">
        <f t="shared" si="7"/>
        <v>-8.5939999989932403E-3</v>
      </c>
      <c r="Q45" s="2">
        <f t="shared" si="4"/>
        <v>33425.896000000001</v>
      </c>
      <c r="S45">
        <f t="shared" si="8"/>
        <v>7.3856835982695821E-5</v>
      </c>
      <c r="AA45">
        <v>12</v>
      </c>
      <c r="AC45" t="s">
        <v>38</v>
      </c>
      <c r="AE45" t="s">
        <v>35</v>
      </c>
    </row>
    <row r="46" spans="1:31">
      <c r="A46" t="s">
        <v>40</v>
      </c>
      <c r="B46" s="6"/>
      <c r="C46" s="51">
        <v>48447.46</v>
      </c>
      <c r="D46" s="23">
        <v>0.01</v>
      </c>
      <c r="E46">
        <f t="shared" si="0"/>
        <v>-12538.495828431514</v>
      </c>
      <c r="F46">
        <f t="shared" si="1"/>
        <v>-12538.5</v>
      </c>
      <c r="G46" s="23">
        <f t="shared" si="6"/>
        <v>1.698499996564351E-3</v>
      </c>
      <c r="I46">
        <f t="shared" si="7"/>
        <v>1.698499996564351E-3</v>
      </c>
      <c r="Q46" s="2">
        <f t="shared" si="4"/>
        <v>33428.959999999999</v>
      </c>
      <c r="S46">
        <f t="shared" si="8"/>
        <v>2.8849022383291002E-6</v>
      </c>
      <c r="AA46">
        <v>20</v>
      </c>
      <c r="AC46" t="s">
        <v>38</v>
      </c>
      <c r="AE46" t="s">
        <v>35</v>
      </c>
    </row>
    <row r="47" spans="1:31">
      <c r="A47" t="s">
        <v>41</v>
      </c>
      <c r="B47" s="6"/>
      <c r="C47" s="51">
        <v>48756.493000000002</v>
      </c>
      <c r="D47" s="23">
        <v>5.0000000000000001E-3</v>
      </c>
      <c r="E47">
        <f t="shared" si="0"/>
        <v>-11779.501229243469</v>
      </c>
      <c r="F47">
        <f t="shared" si="1"/>
        <v>-11779.5</v>
      </c>
      <c r="G47" s="23">
        <f t="shared" si="6"/>
        <v>-5.0049999845214188E-4</v>
      </c>
      <c r="I47">
        <f t="shared" si="7"/>
        <v>-5.0049999845214188E-4</v>
      </c>
      <c r="Q47" s="2">
        <f t="shared" si="4"/>
        <v>33737.993000000002</v>
      </c>
      <c r="S47">
        <f t="shared" si="8"/>
        <v>2.5050024845059403E-7</v>
      </c>
      <c r="AA47">
        <v>29</v>
      </c>
      <c r="AC47" t="s">
        <v>38</v>
      </c>
      <c r="AE47" t="s">
        <v>35</v>
      </c>
    </row>
    <row r="48" spans="1:31">
      <c r="A48" t="s">
        <v>42</v>
      </c>
      <c r="B48" s="6" t="s">
        <v>44</v>
      </c>
      <c r="C48" s="51">
        <v>49536.413999999997</v>
      </c>
      <c r="D48" s="23">
        <v>7.0000000000000001E-3</v>
      </c>
      <c r="E48">
        <f t="shared" si="0"/>
        <v>-9863.9911484646254</v>
      </c>
      <c r="F48">
        <f t="shared" si="1"/>
        <v>-9864</v>
      </c>
      <c r="G48" s="23">
        <f t="shared" si="6"/>
        <v>3.603999997721985E-3</v>
      </c>
      <c r="I48">
        <f t="shared" si="7"/>
        <v>3.603999997721985E-3</v>
      </c>
      <c r="Q48" s="2">
        <f t="shared" si="4"/>
        <v>34517.913999999997</v>
      </c>
      <c r="S48">
        <f t="shared" si="8"/>
        <v>1.2988815983580067E-5</v>
      </c>
      <c r="AA48">
        <v>15</v>
      </c>
      <c r="AC48" t="s">
        <v>38</v>
      </c>
      <c r="AE48" t="s">
        <v>35</v>
      </c>
    </row>
    <row r="49" spans="1:31">
      <c r="A49" t="s">
        <v>43</v>
      </c>
      <c r="B49" s="6"/>
      <c r="C49" s="51">
        <v>50898.565000000002</v>
      </c>
      <c r="D49" s="23">
        <v>5.0000000000000001E-3</v>
      </c>
      <c r="E49">
        <f t="shared" si="0"/>
        <v>-6518.5061928819323</v>
      </c>
      <c r="F49">
        <f t="shared" si="1"/>
        <v>-6518.5</v>
      </c>
      <c r="G49" s="23">
        <f t="shared" si="6"/>
        <v>-2.5214999986928888E-3</v>
      </c>
      <c r="I49">
        <f t="shared" si="7"/>
        <v>-2.5214999986928888E-3</v>
      </c>
      <c r="Q49" s="2">
        <f t="shared" si="4"/>
        <v>35880.065000000002</v>
      </c>
      <c r="S49">
        <f t="shared" si="8"/>
        <v>6.357962243408238E-6</v>
      </c>
      <c r="AA49">
        <v>14</v>
      </c>
      <c r="AC49" t="s">
        <v>38</v>
      </c>
      <c r="AE49" t="s">
        <v>35</v>
      </c>
    </row>
    <row r="50" spans="1:31">
      <c r="A50" s="66" t="s">
        <v>189</v>
      </c>
      <c r="B50" s="68" t="s">
        <v>53</v>
      </c>
      <c r="C50" s="67">
        <v>51377.387000000002</v>
      </c>
      <c r="D50" s="23"/>
      <c r="E50">
        <f t="shared" si="0"/>
        <v>-5342.5045620774099</v>
      </c>
      <c r="F50">
        <f t="shared" si="1"/>
        <v>-5342.5</v>
      </c>
      <c r="G50" s="23">
        <f t="shared" si="6"/>
        <v>-1.8574999994598329E-3</v>
      </c>
      <c r="I50">
        <f>+G50</f>
        <v>-1.8574999994598329E-3</v>
      </c>
      <c r="O50">
        <f t="shared" ref="O50:O64" ca="1" si="9">+C$11+C$12*$F50</f>
        <v>8.1836152024399277E-3</v>
      </c>
      <c r="Q50" s="2">
        <f t="shared" si="4"/>
        <v>36358.887000000002</v>
      </c>
      <c r="S50">
        <f t="shared" ca="1" si="8"/>
        <v>1.0082399449782247E-4</v>
      </c>
    </row>
    <row r="51" spans="1:31">
      <c r="A51" s="66" t="s">
        <v>193</v>
      </c>
      <c r="B51" s="68" t="s">
        <v>44</v>
      </c>
      <c r="C51" s="67">
        <v>52073.436000000002</v>
      </c>
      <c r="D51" s="23"/>
      <c r="E51">
        <f t="shared" si="0"/>
        <v>-3632.9867055047048</v>
      </c>
      <c r="F51">
        <f t="shared" si="1"/>
        <v>-3633</v>
      </c>
      <c r="G51" s="23">
        <f t="shared" si="6"/>
        <v>5.4129999989527278E-3</v>
      </c>
      <c r="I51">
        <f>+G51</f>
        <v>5.4129999989527278E-3</v>
      </c>
      <c r="O51">
        <f t="shared" ca="1" si="9"/>
        <v>3.4041358185989872E-3</v>
      </c>
      <c r="Q51" s="2">
        <f t="shared" si="4"/>
        <v>37054.936000000002</v>
      </c>
      <c r="S51">
        <f t="shared" ca="1" si="8"/>
        <v>4.0355352951083063E-6</v>
      </c>
    </row>
    <row r="52" spans="1:31">
      <c r="A52" s="16" t="s">
        <v>52</v>
      </c>
      <c r="B52" s="17" t="s">
        <v>53</v>
      </c>
      <c r="C52" s="16">
        <v>52239.793700000002</v>
      </c>
      <c r="D52" s="16">
        <v>2.7000000000000001E-3</v>
      </c>
      <c r="E52">
        <f t="shared" si="0"/>
        <v>-3224.4070527383533</v>
      </c>
      <c r="F52">
        <f t="shared" si="1"/>
        <v>-3224.5</v>
      </c>
      <c r="O52">
        <f t="shared" ca="1" si="9"/>
        <v>2.2620373522058762E-3</v>
      </c>
      <c r="Q52" s="2">
        <f t="shared" si="4"/>
        <v>37221.293700000002</v>
      </c>
      <c r="S52">
        <f ca="1">+(U52-O52)^2</f>
        <v>1.2661116482519639E-3</v>
      </c>
      <c r="U52" s="23">
        <f>+C52-(C$7+F52*C$8)</f>
        <v>3.7844500002393033E-2</v>
      </c>
    </row>
    <row r="53" spans="1:31">
      <c r="A53" s="66" t="s">
        <v>196</v>
      </c>
      <c r="B53" s="68" t="s">
        <v>44</v>
      </c>
      <c r="C53" s="67">
        <v>52501.356</v>
      </c>
      <c r="D53" s="23"/>
      <c r="E53">
        <f t="shared" si="0"/>
        <v>-2582.0019599126704</v>
      </c>
      <c r="F53">
        <f t="shared" si="1"/>
        <v>-2582</v>
      </c>
      <c r="G53" s="23">
        <f t="shared" ref="G53:G64" si="10">+C53-(C$7+F53*C$8)</f>
        <v>-7.9800000094110146E-4</v>
      </c>
      <c r="I53">
        <f>+G53</f>
        <v>-7.9800000094110146E-4</v>
      </c>
      <c r="O53">
        <f t="shared" ca="1" si="9"/>
        <v>4.6571357091438562E-4</v>
      </c>
      <c r="Q53" s="2">
        <f t="shared" si="4"/>
        <v>37482.856</v>
      </c>
      <c r="S53">
        <f t="shared" ref="S53:S65" ca="1" si="11">+(G53-O53)^2</f>
        <v>1.5969719916917532E-6</v>
      </c>
    </row>
    <row r="54" spans="1:31">
      <c r="A54" s="16" t="s">
        <v>50</v>
      </c>
      <c r="B54" s="17" t="s">
        <v>44</v>
      </c>
      <c r="C54" s="16">
        <v>52817.313000000002</v>
      </c>
      <c r="D54" s="24">
        <v>2E-3</v>
      </c>
      <c r="E54">
        <f t="shared" si="0"/>
        <v>-1806.0018027266872</v>
      </c>
      <c r="F54">
        <f t="shared" si="1"/>
        <v>-1806</v>
      </c>
      <c r="G54" s="23">
        <f t="shared" si="10"/>
        <v>-7.3400000110268593E-4</v>
      </c>
      <c r="J54">
        <f>+G54</f>
        <v>-7.3400000110268593E-4</v>
      </c>
      <c r="O54">
        <f t="shared" ca="1" si="9"/>
        <v>-1.7038541400306671E-3</v>
      </c>
      <c r="Q54" s="2">
        <f t="shared" si="4"/>
        <v>37798.813000000002</v>
      </c>
      <c r="S54">
        <f t="shared" ca="1" si="11"/>
        <v>9.4061705079573574E-7</v>
      </c>
    </row>
    <row r="55" spans="1:31">
      <c r="A55" s="16" t="s">
        <v>50</v>
      </c>
      <c r="B55" s="17" t="s">
        <v>44</v>
      </c>
      <c r="C55" s="16">
        <v>52828.307000000001</v>
      </c>
      <c r="D55" s="24">
        <v>3.0000000000000001E-3</v>
      </c>
      <c r="E55">
        <f t="shared" si="0"/>
        <v>-1779.000198938508</v>
      </c>
      <c r="F55">
        <f t="shared" si="1"/>
        <v>-1779</v>
      </c>
      <c r="G55" s="23">
        <f t="shared" si="10"/>
        <v>-8.0999998317565769E-5</v>
      </c>
      <c r="J55">
        <f>+G55</f>
        <v>-8.0999998317565769E-5</v>
      </c>
      <c r="O55">
        <f t="shared" ca="1" si="9"/>
        <v>-1.7793416763650961E-3</v>
      </c>
      <c r="Q55" s="2">
        <f t="shared" si="4"/>
        <v>37809.807000000001</v>
      </c>
      <c r="S55">
        <f t="shared" ca="1" si="11"/>
        <v>2.8843644553933013E-6</v>
      </c>
    </row>
    <row r="56" spans="1:31">
      <c r="A56" s="66" t="s">
        <v>58</v>
      </c>
      <c r="B56" s="68" t="s">
        <v>44</v>
      </c>
      <c r="C56" s="67">
        <v>53165.434000000001</v>
      </c>
      <c r="D56" s="23"/>
      <c r="E56">
        <f t="shared" si="0"/>
        <v>-951.00586745783971</v>
      </c>
      <c r="F56">
        <f t="shared" si="1"/>
        <v>-951</v>
      </c>
      <c r="G56" s="23">
        <f t="shared" si="10"/>
        <v>-2.3890000011306256E-3</v>
      </c>
      <c r="J56">
        <f>+G56</f>
        <v>-2.3890000011306256E-3</v>
      </c>
      <c r="O56">
        <f t="shared" ca="1" si="9"/>
        <v>-4.0942927906208997E-3</v>
      </c>
      <c r="Q56" s="2">
        <f t="shared" si="4"/>
        <v>38146.934000000001</v>
      </c>
      <c r="S56">
        <f t="shared" ca="1" si="11"/>
        <v>2.9080234978875202E-6</v>
      </c>
    </row>
    <row r="57" spans="1:31">
      <c r="A57" s="66" t="s">
        <v>71</v>
      </c>
      <c r="B57" s="68" t="s">
        <v>53</v>
      </c>
      <c r="C57" s="67">
        <v>53544.703800000003</v>
      </c>
      <c r="D57" s="23"/>
      <c r="E57">
        <f t="shared" si="0"/>
        <v>-19.50751668258896</v>
      </c>
      <c r="F57">
        <f t="shared" si="1"/>
        <v>-19.5</v>
      </c>
      <c r="G57" s="23">
        <f t="shared" si="10"/>
        <v>-3.0604999992647208E-3</v>
      </c>
      <c r="J57">
        <f>+G57</f>
        <v>-3.0604999992647208E-3</v>
      </c>
      <c r="O57">
        <f t="shared" ca="1" si="9"/>
        <v>-6.6986127941586794E-3</v>
      </c>
      <c r="Q57" s="2">
        <f t="shared" si="4"/>
        <v>38526.203800000003</v>
      </c>
      <c r="S57">
        <f t="shared" ca="1" si="11"/>
        <v>1.3235864708371131E-5</v>
      </c>
    </row>
    <row r="58" spans="1:31">
      <c r="A58" s="66" t="s">
        <v>71</v>
      </c>
      <c r="B58" s="68" t="s">
        <v>44</v>
      </c>
      <c r="C58" s="67">
        <v>53552.646500000003</v>
      </c>
      <c r="D58" s="23"/>
      <c r="E58">
        <f t="shared" si="0"/>
        <v>0</v>
      </c>
      <c r="F58">
        <f t="shared" si="1"/>
        <v>0</v>
      </c>
      <c r="G58" s="23">
        <f t="shared" si="10"/>
        <v>0</v>
      </c>
      <c r="K58">
        <f>+G58</f>
        <v>0</v>
      </c>
      <c r="O58">
        <f t="shared" ca="1" si="9"/>
        <v>-6.7531315704002113E-3</v>
      </c>
      <c r="Q58" s="2">
        <f t="shared" si="4"/>
        <v>38534.146500000003</v>
      </c>
      <c r="S58">
        <f t="shared" ca="1" si="11"/>
        <v>4.5604786007136025E-5</v>
      </c>
    </row>
    <row r="59" spans="1:31">
      <c r="A59" s="66" t="s">
        <v>243</v>
      </c>
      <c r="B59" s="68" t="s">
        <v>53</v>
      </c>
      <c r="C59" s="67">
        <v>54983.595999999998</v>
      </c>
      <c r="D59" s="23"/>
      <c r="E59">
        <f t="shared" si="0"/>
        <v>3514.4561979167829</v>
      </c>
      <c r="F59">
        <f t="shared" si="1"/>
        <v>3514.5</v>
      </c>
      <c r="G59" s="23">
        <f t="shared" si="10"/>
        <v>-1.7834500002209097E-2</v>
      </c>
      <c r="K59">
        <f>+G59</f>
        <v>-1.7834500002209097E-2</v>
      </c>
      <c r="O59">
        <f t="shared" ca="1" si="9"/>
        <v>-1.6579092549931642E-2</v>
      </c>
      <c r="Q59" s="2">
        <f t="shared" si="4"/>
        <v>39965.095999999998</v>
      </c>
      <c r="S59">
        <f t="shared" ca="1" si="11"/>
        <v>1.5760478712337709E-6</v>
      </c>
    </row>
    <row r="60" spans="1:31">
      <c r="A60" s="66" t="s">
        <v>67</v>
      </c>
      <c r="B60" s="68" t="s">
        <v>53</v>
      </c>
      <c r="C60" s="67">
        <v>54984.821199999998</v>
      </c>
      <c r="D60" s="23"/>
      <c r="E60">
        <f t="shared" si="0"/>
        <v>3517.4653269836649</v>
      </c>
      <c r="F60">
        <f t="shared" si="1"/>
        <v>3517.5</v>
      </c>
      <c r="G60" s="23">
        <f t="shared" si="10"/>
        <v>-1.411750000261236E-2</v>
      </c>
      <c r="K60">
        <f>+G60</f>
        <v>-1.411750000261236E-2</v>
      </c>
      <c r="O60">
        <f t="shared" ca="1" si="9"/>
        <v>-1.65874800539688E-2</v>
      </c>
      <c r="Q60" s="2">
        <f t="shared" si="4"/>
        <v>39966.321199999998</v>
      </c>
      <c r="S60">
        <f t="shared" ca="1" si="11"/>
        <v>6.100801454098762E-6</v>
      </c>
    </row>
    <row r="61" spans="1:31">
      <c r="A61" s="66" t="s">
        <v>73</v>
      </c>
      <c r="B61" s="68" t="s">
        <v>44</v>
      </c>
      <c r="C61" s="67">
        <v>55631.587</v>
      </c>
      <c r="D61" s="23"/>
      <c r="E61">
        <f t="shared" si="0"/>
        <v>5105.9421211756453</v>
      </c>
      <c r="F61">
        <f t="shared" si="1"/>
        <v>5106</v>
      </c>
      <c r="G61" s="23">
        <f t="shared" si="10"/>
        <v>-2.3566000003484078E-2</v>
      </c>
      <c r="K61">
        <f>+G61</f>
        <v>-2.3566000003484078E-2</v>
      </c>
      <c r="O61">
        <f t="shared" ca="1" si="9"/>
        <v>-2.1028663441644339E-2</v>
      </c>
      <c r="Q61" s="2">
        <f t="shared" si="4"/>
        <v>40613.087</v>
      </c>
      <c r="S61">
        <f t="shared" ca="1" si="11"/>
        <v>6.4380768280487082E-6</v>
      </c>
    </row>
    <row r="62" spans="1:31">
      <c r="A62" s="66" t="s">
        <v>72</v>
      </c>
      <c r="B62" s="68" t="s">
        <v>44</v>
      </c>
      <c r="C62" s="67">
        <v>55667.825599999996</v>
      </c>
      <c r="D62" s="23"/>
      <c r="E62">
        <f t="shared" si="0"/>
        <v>5194.94524279092</v>
      </c>
      <c r="F62">
        <f t="shared" si="1"/>
        <v>5195</v>
      </c>
      <c r="G62" s="23">
        <f t="shared" si="10"/>
        <v>-2.2295000002486631E-2</v>
      </c>
      <c r="J62">
        <f>+G62</f>
        <v>-2.2295000002486631E-2</v>
      </c>
      <c r="O62">
        <f t="shared" ca="1" si="9"/>
        <v>-2.1277492728080046E-2</v>
      </c>
      <c r="Q62" s="2">
        <f t="shared" si="4"/>
        <v>40649.325599999996</v>
      </c>
      <c r="S62">
        <f t="shared" ca="1" si="11"/>
        <v>1.0353210534703177E-6</v>
      </c>
    </row>
    <row r="63" spans="1:31">
      <c r="A63" s="27" t="s">
        <v>74</v>
      </c>
      <c r="B63" s="26" t="s">
        <v>44</v>
      </c>
      <c r="C63" s="27">
        <v>56045.872100000001</v>
      </c>
      <c r="D63" s="27">
        <v>2.9999999999999997E-4</v>
      </c>
      <c r="E63">
        <f t="shared" si="0"/>
        <v>6123.4391309580187</v>
      </c>
      <c r="F63">
        <f t="shared" si="1"/>
        <v>6123.5</v>
      </c>
      <c r="G63" s="23">
        <f t="shared" si="10"/>
        <v>-2.4783500004559755E-2</v>
      </c>
      <c r="J63">
        <f>+G63</f>
        <v>-2.4783500004559755E-2</v>
      </c>
      <c r="O63">
        <f t="shared" ca="1" si="9"/>
        <v>-2.3873425227580666E-2</v>
      </c>
      <c r="Q63" s="2">
        <f t="shared" si="4"/>
        <v>41027.372100000001</v>
      </c>
      <c r="S63">
        <f t="shared" ca="1" si="11"/>
        <v>8.2823609969353855E-7</v>
      </c>
    </row>
    <row r="64" spans="1:31">
      <c r="A64" s="25" t="s">
        <v>80</v>
      </c>
      <c r="B64" s="26" t="s">
        <v>53</v>
      </c>
      <c r="C64" s="27">
        <v>56092.288999999997</v>
      </c>
      <c r="D64" s="25" t="s">
        <v>81</v>
      </c>
      <c r="E64">
        <f t="shared" si="0"/>
        <v>6237.4404719508857</v>
      </c>
      <c r="F64">
        <f t="shared" si="1"/>
        <v>6237.5</v>
      </c>
      <c r="G64" s="23">
        <f t="shared" si="10"/>
        <v>-2.4237500008894131E-2</v>
      </c>
      <c r="K64">
        <f>+G64</f>
        <v>-2.4237500008894131E-2</v>
      </c>
      <c r="O64">
        <f t="shared" ca="1" si="9"/>
        <v>-2.4192150380992698E-2</v>
      </c>
      <c r="Q64" s="2">
        <f t="shared" si="4"/>
        <v>41073.788999999997</v>
      </c>
      <c r="S64">
        <f t="shared" ca="1" si="11"/>
        <v>2.0565887507983689E-9</v>
      </c>
    </row>
    <row r="65" spans="1:19">
      <c r="A65" s="69" t="s">
        <v>0</v>
      </c>
      <c r="B65" s="70" t="s">
        <v>53</v>
      </c>
      <c r="C65" s="71">
        <v>57922.463000000003</v>
      </c>
      <c r="D65" s="71">
        <v>4.0000000000000001E-3</v>
      </c>
      <c r="E65">
        <f>+(C65-C$7)/C$8</f>
        <v>10732.404380576727</v>
      </c>
      <c r="F65">
        <f t="shared" si="1"/>
        <v>10732.5</v>
      </c>
      <c r="G65" s="23">
        <f>+C65-(C$7+F65*C$8)</f>
        <v>-3.8932499999646097E-2</v>
      </c>
      <c r="K65">
        <f>+G65</f>
        <v>-3.8932499999646097E-2</v>
      </c>
      <c r="O65">
        <f ca="1">+C$11+C$12*$F65</f>
        <v>-3.6759427263335497E-2</v>
      </c>
      <c r="Q65" s="2">
        <f>+C65-15018.5</f>
        <v>42903.963000000003</v>
      </c>
      <c r="S65">
        <f t="shared" ca="1" si="11"/>
        <v>4.7222451172964424E-6</v>
      </c>
    </row>
    <row r="66" spans="1:19">
      <c r="C66" s="23"/>
      <c r="D66" s="23"/>
    </row>
    <row r="67" spans="1:19">
      <c r="C67" s="23"/>
      <c r="D67" s="23"/>
    </row>
    <row r="68" spans="1:19">
      <c r="C68" s="23"/>
      <c r="D68" s="23"/>
    </row>
    <row r="69" spans="1:19">
      <c r="C69" s="23"/>
      <c r="D69" s="23"/>
    </row>
    <row r="70" spans="1:19">
      <c r="C70" s="23"/>
      <c r="D70" s="23"/>
    </row>
    <row r="71" spans="1:19">
      <c r="C71" s="23"/>
      <c r="D71" s="23"/>
    </row>
    <row r="72" spans="1:19">
      <c r="C72" s="23"/>
      <c r="D72" s="23"/>
    </row>
    <row r="73" spans="1:19">
      <c r="C73" s="23"/>
      <c r="D73" s="23"/>
    </row>
    <row r="74" spans="1:19">
      <c r="C74" s="23"/>
      <c r="D74" s="23"/>
    </row>
    <row r="75" spans="1:19">
      <c r="C75" s="23"/>
      <c r="D75" s="23"/>
    </row>
    <row r="76" spans="1:19">
      <c r="C76" s="23"/>
      <c r="D76" s="23"/>
    </row>
    <row r="77" spans="1:19">
      <c r="C77" s="23"/>
      <c r="D77" s="23"/>
    </row>
    <row r="78" spans="1:19">
      <c r="C78" s="23"/>
      <c r="D78" s="23"/>
    </row>
    <row r="79" spans="1:19">
      <c r="C79" s="23"/>
      <c r="D79" s="23"/>
    </row>
    <row r="80" spans="1:19">
      <c r="C80" s="23"/>
      <c r="D80" s="23"/>
    </row>
    <row r="81" spans="3:4">
      <c r="C81" s="23"/>
      <c r="D81" s="23"/>
    </row>
    <row r="82" spans="3:4">
      <c r="C82" s="23"/>
      <c r="D82" s="23"/>
    </row>
    <row r="83" spans="3:4">
      <c r="C83" s="23"/>
      <c r="D83" s="23"/>
    </row>
    <row r="84" spans="3:4">
      <c r="C84" s="23"/>
      <c r="D84" s="23"/>
    </row>
    <row r="85" spans="3:4">
      <c r="C85" s="23"/>
      <c r="D85" s="23"/>
    </row>
    <row r="86" spans="3:4">
      <c r="C86" s="23"/>
      <c r="D86" s="23"/>
    </row>
    <row r="87" spans="3:4">
      <c r="C87" s="23"/>
      <c r="D87" s="23"/>
    </row>
    <row r="88" spans="3:4">
      <c r="C88" s="23"/>
      <c r="D88" s="23"/>
    </row>
    <row r="89" spans="3:4">
      <c r="C89" s="23"/>
      <c r="D89" s="23"/>
    </row>
    <row r="90" spans="3:4">
      <c r="C90" s="23"/>
      <c r="D90" s="23"/>
    </row>
    <row r="91" spans="3:4">
      <c r="C91" s="23"/>
      <c r="D91" s="23"/>
    </row>
    <row r="92" spans="3:4">
      <c r="C92" s="23"/>
      <c r="D92" s="23"/>
    </row>
    <row r="93" spans="3:4">
      <c r="C93" s="23"/>
      <c r="D93" s="23"/>
    </row>
    <row r="94" spans="3:4">
      <c r="C94" s="23"/>
      <c r="D94" s="23"/>
    </row>
    <row r="95" spans="3:4">
      <c r="C95" s="23"/>
      <c r="D95" s="23"/>
    </row>
    <row r="96" spans="3:4">
      <c r="C96" s="23"/>
      <c r="D96" s="23"/>
    </row>
    <row r="97" spans="3:4">
      <c r="C97" s="23"/>
      <c r="D97" s="23"/>
    </row>
    <row r="98" spans="3:4">
      <c r="C98" s="23"/>
      <c r="D98" s="23"/>
    </row>
    <row r="99" spans="3:4">
      <c r="C99" s="23"/>
      <c r="D99" s="23"/>
    </row>
    <row r="100" spans="3:4">
      <c r="C100" s="23"/>
      <c r="D100" s="23"/>
    </row>
    <row r="101" spans="3:4">
      <c r="C101" s="23"/>
      <c r="D101" s="23"/>
    </row>
    <row r="102" spans="3:4">
      <c r="C102" s="23"/>
      <c r="D102" s="23"/>
    </row>
    <row r="103" spans="3:4">
      <c r="C103" s="23"/>
      <c r="D103" s="23"/>
    </row>
    <row r="104" spans="3:4">
      <c r="C104" s="23"/>
      <c r="D104" s="23"/>
    </row>
    <row r="105" spans="3:4">
      <c r="C105" s="23"/>
      <c r="D105" s="23"/>
    </row>
    <row r="106" spans="3:4">
      <c r="C106" s="23"/>
      <c r="D106" s="23"/>
    </row>
    <row r="107" spans="3:4">
      <c r="C107" s="23"/>
      <c r="D107" s="23"/>
    </row>
    <row r="108" spans="3:4">
      <c r="C108" s="23"/>
      <c r="D108" s="23"/>
    </row>
    <row r="109" spans="3:4">
      <c r="C109" s="23"/>
      <c r="D109" s="23"/>
    </row>
    <row r="110" spans="3:4">
      <c r="C110" s="23"/>
      <c r="D110" s="23"/>
    </row>
    <row r="111" spans="3:4">
      <c r="C111" s="23"/>
      <c r="D111" s="23"/>
    </row>
    <row r="112" spans="3:4">
      <c r="C112" s="23"/>
      <c r="D112" s="23"/>
    </row>
    <row r="113" spans="3:4">
      <c r="C113" s="23"/>
      <c r="D113" s="23"/>
    </row>
    <row r="114" spans="3:4">
      <c r="C114" s="23"/>
      <c r="D114" s="23"/>
    </row>
    <row r="115" spans="3:4">
      <c r="C115" s="23"/>
      <c r="D115" s="23"/>
    </row>
    <row r="116" spans="3:4">
      <c r="C116" s="23"/>
      <c r="D116" s="23"/>
    </row>
    <row r="117" spans="3:4">
      <c r="C117" s="23"/>
      <c r="D117" s="23"/>
    </row>
    <row r="118" spans="3:4">
      <c r="C118" s="23"/>
      <c r="D118" s="23"/>
    </row>
    <row r="119" spans="3:4">
      <c r="C119" s="23"/>
      <c r="D119" s="23"/>
    </row>
    <row r="120" spans="3:4">
      <c r="C120" s="23"/>
      <c r="D120" s="23"/>
    </row>
    <row r="121" spans="3:4">
      <c r="C121" s="23"/>
      <c r="D121" s="23"/>
    </row>
    <row r="122" spans="3:4">
      <c r="C122" s="23"/>
      <c r="D122" s="23"/>
    </row>
    <row r="123" spans="3:4">
      <c r="C123" s="23"/>
      <c r="D123" s="23"/>
    </row>
    <row r="124" spans="3:4">
      <c r="C124" s="23"/>
      <c r="D124" s="23"/>
    </row>
    <row r="125" spans="3:4">
      <c r="C125" s="23"/>
      <c r="D125" s="23"/>
    </row>
    <row r="126" spans="3:4">
      <c r="C126" s="23"/>
      <c r="D126" s="23"/>
    </row>
    <row r="127" spans="3:4">
      <c r="C127" s="23"/>
      <c r="D127" s="23"/>
    </row>
    <row r="128" spans="3:4">
      <c r="C128" s="23"/>
      <c r="D128" s="23"/>
    </row>
    <row r="129" spans="3:4">
      <c r="C129" s="23"/>
      <c r="D129" s="23"/>
    </row>
    <row r="130" spans="3:4">
      <c r="C130" s="23"/>
      <c r="D130" s="23"/>
    </row>
    <row r="131" spans="3:4">
      <c r="C131" s="23"/>
      <c r="D131" s="23"/>
    </row>
    <row r="132" spans="3:4">
      <c r="C132" s="23"/>
      <c r="D132" s="23"/>
    </row>
    <row r="133" spans="3:4">
      <c r="C133" s="23"/>
      <c r="D133" s="23"/>
    </row>
    <row r="134" spans="3:4">
      <c r="C134" s="23"/>
      <c r="D134" s="23"/>
    </row>
    <row r="135" spans="3:4">
      <c r="C135" s="23"/>
      <c r="D135" s="23"/>
    </row>
    <row r="136" spans="3:4">
      <c r="C136" s="23"/>
      <c r="D136" s="23"/>
    </row>
    <row r="137" spans="3:4">
      <c r="C137" s="23"/>
      <c r="D137" s="23"/>
    </row>
    <row r="138" spans="3:4">
      <c r="C138" s="23"/>
      <c r="D138" s="23"/>
    </row>
    <row r="139" spans="3:4">
      <c r="C139" s="23"/>
      <c r="D139" s="23"/>
    </row>
    <row r="140" spans="3:4">
      <c r="C140" s="23"/>
      <c r="D140" s="23"/>
    </row>
    <row r="141" spans="3:4">
      <c r="C141" s="23"/>
      <c r="D141" s="23"/>
    </row>
    <row r="142" spans="3:4">
      <c r="C142" s="23"/>
      <c r="D142" s="23"/>
    </row>
    <row r="143" spans="3:4">
      <c r="C143" s="23"/>
      <c r="D143" s="23"/>
    </row>
    <row r="144" spans="3:4">
      <c r="C144" s="23"/>
      <c r="D144" s="23"/>
    </row>
    <row r="145" spans="3:4">
      <c r="C145" s="23"/>
      <c r="D145" s="23"/>
    </row>
    <row r="146" spans="3:4">
      <c r="C146" s="23"/>
      <c r="D146" s="23"/>
    </row>
    <row r="147" spans="3:4">
      <c r="C147" s="23"/>
      <c r="D147" s="23"/>
    </row>
    <row r="148" spans="3:4">
      <c r="C148" s="23"/>
      <c r="D148" s="23"/>
    </row>
    <row r="149" spans="3:4">
      <c r="C149" s="23"/>
      <c r="D149" s="23"/>
    </row>
    <row r="150" spans="3:4">
      <c r="C150" s="23"/>
      <c r="D150" s="23"/>
    </row>
    <row r="151" spans="3:4">
      <c r="C151" s="23"/>
      <c r="D151" s="23"/>
    </row>
    <row r="152" spans="3:4">
      <c r="C152" s="23"/>
      <c r="D152" s="23"/>
    </row>
    <row r="153" spans="3:4">
      <c r="C153" s="23"/>
      <c r="D153" s="23"/>
    </row>
    <row r="154" spans="3:4">
      <c r="C154" s="23"/>
      <c r="D154" s="23"/>
    </row>
    <row r="155" spans="3:4">
      <c r="C155" s="23"/>
      <c r="D155" s="23"/>
    </row>
    <row r="156" spans="3:4">
      <c r="C156" s="23"/>
      <c r="D156" s="23"/>
    </row>
    <row r="157" spans="3:4">
      <c r="C157" s="23"/>
      <c r="D157" s="23"/>
    </row>
    <row r="158" spans="3:4">
      <c r="C158" s="23"/>
      <c r="D158" s="23"/>
    </row>
    <row r="159" spans="3:4">
      <c r="C159" s="23"/>
      <c r="D159" s="23"/>
    </row>
    <row r="160" spans="3:4">
      <c r="C160" s="23"/>
      <c r="D160" s="23"/>
    </row>
    <row r="161" spans="3:4">
      <c r="C161" s="23"/>
      <c r="D161" s="23"/>
    </row>
    <row r="162" spans="3:4">
      <c r="C162" s="23"/>
      <c r="D162" s="23"/>
    </row>
    <row r="163" spans="3:4">
      <c r="C163" s="23"/>
      <c r="D163" s="23"/>
    </row>
    <row r="164" spans="3:4">
      <c r="C164" s="23"/>
      <c r="D164" s="23"/>
    </row>
    <row r="165" spans="3:4">
      <c r="C165" s="23"/>
      <c r="D165" s="23"/>
    </row>
    <row r="166" spans="3:4">
      <c r="C166" s="23"/>
      <c r="D166" s="23"/>
    </row>
    <row r="167" spans="3:4">
      <c r="C167" s="23"/>
      <c r="D167" s="23"/>
    </row>
    <row r="168" spans="3:4">
      <c r="C168" s="23"/>
      <c r="D168" s="23"/>
    </row>
    <row r="169" spans="3:4">
      <c r="C169" s="23"/>
      <c r="D169" s="23"/>
    </row>
    <row r="170" spans="3:4">
      <c r="C170" s="23"/>
      <c r="D170" s="23"/>
    </row>
    <row r="171" spans="3:4">
      <c r="C171" s="23"/>
      <c r="D171" s="23"/>
    </row>
    <row r="172" spans="3:4">
      <c r="C172" s="23"/>
      <c r="D172" s="23"/>
    </row>
    <row r="173" spans="3:4">
      <c r="C173" s="23"/>
      <c r="D173" s="23"/>
    </row>
    <row r="174" spans="3:4">
      <c r="C174" s="23"/>
      <c r="D174" s="23"/>
    </row>
    <row r="175" spans="3:4">
      <c r="C175" s="23"/>
      <c r="D175" s="23"/>
    </row>
    <row r="176" spans="3:4">
      <c r="C176" s="23"/>
      <c r="D176" s="23"/>
    </row>
    <row r="177" spans="3:4">
      <c r="C177" s="23"/>
      <c r="D177" s="23"/>
    </row>
    <row r="178" spans="3:4">
      <c r="C178" s="23"/>
      <c r="D178" s="23"/>
    </row>
    <row r="179" spans="3:4">
      <c r="C179" s="23"/>
      <c r="D179" s="23"/>
    </row>
    <row r="180" spans="3:4">
      <c r="C180" s="23"/>
      <c r="D180" s="23"/>
    </row>
    <row r="181" spans="3:4">
      <c r="C181" s="23"/>
      <c r="D181" s="23"/>
    </row>
    <row r="182" spans="3:4">
      <c r="C182" s="23"/>
      <c r="D182" s="23"/>
    </row>
    <row r="183" spans="3:4">
      <c r="C183" s="23"/>
      <c r="D183" s="23"/>
    </row>
    <row r="184" spans="3:4">
      <c r="C184" s="23"/>
      <c r="D184" s="23"/>
    </row>
    <row r="185" spans="3:4">
      <c r="C185" s="23"/>
      <c r="D185" s="23"/>
    </row>
    <row r="186" spans="3:4">
      <c r="C186" s="23"/>
      <c r="D186" s="23"/>
    </row>
    <row r="187" spans="3:4">
      <c r="C187" s="23"/>
      <c r="D187" s="23"/>
    </row>
    <row r="188" spans="3:4">
      <c r="C188" s="23"/>
      <c r="D188" s="23"/>
    </row>
    <row r="189" spans="3:4">
      <c r="C189" s="23"/>
      <c r="D189" s="23"/>
    </row>
    <row r="190" spans="3:4">
      <c r="C190" s="23"/>
      <c r="D190" s="23"/>
    </row>
    <row r="191" spans="3:4">
      <c r="C191" s="23"/>
      <c r="D191" s="23"/>
    </row>
    <row r="192" spans="3:4">
      <c r="C192" s="23"/>
      <c r="D192" s="23"/>
    </row>
    <row r="193" spans="3:4">
      <c r="C193" s="23"/>
      <c r="D193" s="23"/>
    </row>
    <row r="194" spans="3:4">
      <c r="C194" s="23"/>
      <c r="D194" s="23"/>
    </row>
    <row r="195" spans="3:4">
      <c r="C195" s="23"/>
      <c r="D195" s="23"/>
    </row>
    <row r="196" spans="3:4">
      <c r="C196" s="23"/>
      <c r="D196" s="23"/>
    </row>
    <row r="197" spans="3:4">
      <c r="C197" s="23"/>
      <c r="D197" s="23"/>
    </row>
    <row r="198" spans="3:4">
      <c r="C198" s="23"/>
      <c r="D198" s="23"/>
    </row>
    <row r="199" spans="3:4">
      <c r="C199" s="23"/>
      <c r="D199" s="23"/>
    </row>
    <row r="200" spans="3:4">
      <c r="C200" s="23"/>
      <c r="D200" s="23"/>
    </row>
    <row r="201" spans="3:4">
      <c r="C201" s="23"/>
      <c r="D201" s="23"/>
    </row>
    <row r="202" spans="3:4">
      <c r="C202" s="23"/>
      <c r="D202" s="23"/>
    </row>
    <row r="203" spans="3:4">
      <c r="C203" s="23"/>
      <c r="D203" s="23"/>
    </row>
    <row r="204" spans="3:4">
      <c r="C204" s="23"/>
      <c r="D204" s="23"/>
    </row>
    <row r="205" spans="3:4">
      <c r="C205" s="23"/>
      <c r="D205" s="23"/>
    </row>
    <row r="206" spans="3:4">
      <c r="C206" s="23"/>
      <c r="D206" s="23"/>
    </row>
    <row r="207" spans="3:4">
      <c r="C207" s="23"/>
      <c r="D207" s="23"/>
    </row>
    <row r="208" spans="3:4">
      <c r="C208" s="23"/>
      <c r="D208" s="23"/>
    </row>
    <row r="209" spans="3:4">
      <c r="C209" s="23"/>
      <c r="D209" s="23"/>
    </row>
    <row r="210" spans="3:4">
      <c r="C210" s="23"/>
      <c r="D210" s="23"/>
    </row>
    <row r="211" spans="3:4">
      <c r="C211" s="23"/>
      <c r="D211" s="23"/>
    </row>
    <row r="212" spans="3:4">
      <c r="C212" s="23"/>
      <c r="D212" s="23"/>
    </row>
    <row r="213" spans="3:4">
      <c r="C213" s="23"/>
      <c r="D213" s="23"/>
    </row>
    <row r="214" spans="3:4">
      <c r="C214" s="23"/>
      <c r="D214" s="23"/>
    </row>
    <row r="215" spans="3:4">
      <c r="C215" s="23"/>
      <c r="D215" s="23"/>
    </row>
    <row r="216" spans="3:4">
      <c r="C216" s="23"/>
      <c r="D216" s="23"/>
    </row>
    <row r="217" spans="3:4">
      <c r="C217" s="23"/>
      <c r="D217" s="23"/>
    </row>
    <row r="218" spans="3:4">
      <c r="C218" s="23"/>
      <c r="D218" s="23"/>
    </row>
    <row r="219" spans="3:4">
      <c r="C219" s="23"/>
      <c r="D219" s="23"/>
    </row>
    <row r="220" spans="3:4">
      <c r="C220" s="23"/>
      <c r="D220" s="23"/>
    </row>
    <row r="221" spans="3:4">
      <c r="C221" s="23"/>
      <c r="D221" s="23"/>
    </row>
    <row r="222" spans="3:4">
      <c r="C222" s="23"/>
      <c r="D222" s="23"/>
    </row>
    <row r="223" spans="3:4">
      <c r="C223" s="23"/>
      <c r="D223" s="23"/>
    </row>
    <row r="224" spans="3:4">
      <c r="C224" s="23"/>
      <c r="D224" s="23"/>
    </row>
    <row r="225" spans="3:4">
      <c r="C225" s="23"/>
      <c r="D225" s="23"/>
    </row>
    <row r="226" spans="3:4">
      <c r="C226" s="23"/>
      <c r="D226" s="23"/>
    </row>
    <row r="227" spans="3:4">
      <c r="C227" s="23"/>
      <c r="D227" s="23"/>
    </row>
    <row r="228" spans="3:4">
      <c r="C228" s="23"/>
      <c r="D228" s="23"/>
    </row>
    <row r="229" spans="3:4">
      <c r="C229" s="23"/>
      <c r="D229" s="23"/>
    </row>
    <row r="230" spans="3:4">
      <c r="C230" s="23"/>
      <c r="D230" s="23"/>
    </row>
    <row r="231" spans="3:4">
      <c r="C231" s="23"/>
      <c r="D231" s="23"/>
    </row>
    <row r="232" spans="3:4">
      <c r="C232" s="23"/>
      <c r="D232" s="23"/>
    </row>
    <row r="233" spans="3:4">
      <c r="C233" s="23"/>
      <c r="D233" s="23"/>
    </row>
    <row r="234" spans="3:4">
      <c r="C234" s="23"/>
      <c r="D234" s="23"/>
    </row>
    <row r="235" spans="3:4">
      <c r="C235" s="23"/>
      <c r="D235" s="23"/>
    </row>
    <row r="236" spans="3:4">
      <c r="C236" s="23"/>
      <c r="D236" s="23"/>
    </row>
    <row r="237" spans="3:4">
      <c r="C237" s="23"/>
      <c r="D237" s="23"/>
    </row>
    <row r="238" spans="3:4">
      <c r="C238" s="23"/>
      <c r="D238" s="23"/>
    </row>
    <row r="239" spans="3:4">
      <c r="C239" s="23"/>
      <c r="D239" s="23"/>
    </row>
    <row r="240" spans="3:4">
      <c r="C240" s="23"/>
      <c r="D240" s="23"/>
    </row>
    <row r="241" spans="3:4">
      <c r="C241" s="23"/>
      <c r="D241" s="23"/>
    </row>
    <row r="242" spans="3:4">
      <c r="C242" s="23"/>
      <c r="D242" s="23"/>
    </row>
    <row r="243" spans="3:4">
      <c r="C243" s="23"/>
      <c r="D243" s="23"/>
    </row>
    <row r="244" spans="3:4">
      <c r="C244" s="23"/>
      <c r="D244" s="23"/>
    </row>
    <row r="245" spans="3:4">
      <c r="C245" s="23"/>
      <c r="D245" s="23"/>
    </row>
    <row r="246" spans="3:4">
      <c r="C246" s="23"/>
      <c r="D246" s="23"/>
    </row>
    <row r="247" spans="3:4">
      <c r="C247" s="23"/>
      <c r="D247" s="23"/>
    </row>
    <row r="248" spans="3:4">
      <c r="C248" s="23"/>
      <c r="D248" s="23"/>
    </row>
    <row r="249" spans="3:4">
      <c r="C249" s="23"/>
      <c r="D249" s="23"/>
    </row>
    <row r="250" spans="3:4">
      <c r="C250" s="23"/>
      <c r="D250" s="23"/>
    </row>
    <row r="251" spans="3:4">
      <c r="C251" s="23"/>
      <c r="D251" s="23"/>
    </row>
    <row r="252" spans="3:4">
      <c r="C252" s="23"/>
      <c r="D252" s="23"/>
    </row>
    <row r="253" spans="3:4">
      <c r="C253" s="23"/>
      <c r="D253" s="23"/>
    </row>
    <row r="254" spans="3:4">
      <c r="C254" s="23"/>
      <c r="D254" s="23"/>
    </row>
    <row r="255" spans="3:4">
      <c r="C255" s="23"/>
      <c r="D255" s="23"/>
    </row>
    <row r="256" spans="3:4">
      <c r="C256" s="23"/>
      <c r="D256" s="23"/>
    </row>
    <row r="257" spans="3:4">
      <c r="C257" s="23"/>
      <c r="D257" s="23"/>
    </row>
    <row r="258" spans="3:4">
      <c r="C258" s="23"/>
      <c r="D258" s="23"/>
    </row>
    <row r="259" spans="3:4">
      <c r="C259" s="23"/>
      <c r="D259" s="23"/>
    </row>
    <row r="260" spans="3:4">
      <c r="C260" s="23"/>
      <c r="D260" s="23"/>
    </row>
    <row r="261" spans="3:4">
      <c r="C261" s="23"/>
      <c r="D261" s="23"/>
    </row>
    <row r="262" spans="3:4">
      <c r="C262" s="23"/>
      <c r="D262" s="23"/>
    </row>
    <row r="263" spans="3:4">
      <c r="C263" s="23"/>
      <c r="D263" s="23"/>
    </row>
    <row r="264" spans="3:4">
      <c r="C264" s="23"/>
      <c r="D264" s="23"/>
    </row>
    <row r="265" spans="3:4">
      <c r="C265" s="23"/>
      <c r="D265" s="23"/>
    </row>
    <row r="266" spans="3:4">
      <c r="C266" s="23"/>
      <c r="D266" s="23"/>
    </row>
    <row r="267" spans="3:4">
      <c r="C267" s="23"/>
      <c r="D267" s="23"/>
    </row>
    <row r="268" spans="3:4">
      <c r="C268" s="23"/>
      <c r="D268" s="23"/>
    </row>
    <row r="269" spans="3:4">
      <c r="C269" s="23"/>
      <c r="D269" s="23"/>
    </row>
    <row r="270" spans="3:4">
      <c r="C270" s="23"/>
      <c r="D270" s="23"/>
    </row>
    <row r="271" spans="3:4">
      <c r="C271" s="23"/>
      <c r="D271" s="23"/>
    </row>
    <row r="272" spans="3:4">
      <c r="C272" s="23"/>
      <c r="D272" s="23"/>
    </row>
    <row r="273" spans="3:4">
      <c r="C273" s="23"/>
      <c r="D273" s="23"/>
    </row>
    <row r="274" spans="3:4">
      <c r="C274" s="23"/>
      <c r="D274" s="23"/>
    </row>
    <row r="275" spans="3:4">
      <c r="C275" s="23"/>
      <c r="D275" s="23"/>
    </row>
    <row r="276" spans="3:4">
      <c r="C276" s="23"/>
      <c r="D276" s="23"/>
    </row>
    <row r="277" spans="3:4">
      <c r="C277" s="23"/>
      <c r="D277" s="23"/>
    </row>
    <row r="278" spans="3:4">
      <c r="C278" s="23"/>
      <c r="D278" s="23"/>
    </row>
    <row r="279" spans="3:4">
      <c r="C279" s="23"/>
      <c r="D279" s="23"/>
    </row>
    <row r="280" spans="3:4">
      <c r="C280" s="23"/>
      <c r="D280" s="23"/>
    </row>
    <row r="281" spans="3:4">
      <c r="C281" s="23"/>
      <c r="D281" s="23"/>
    </row>
    <row r="282" spans="3:4">
      <c r="C282" s="23"/>
      <c r="D282" s="23"/>
    </row>
    <row r="283" spans="3:4">
      <c r="C283" s="23"/>
      <c r="D283" s="23"/>
    </row>
    <row r="284" spans="3:4">
      <c r="C284" s="23"/>
      <c r="D284" s="23"/>
    </row>
    <row r="285" spans="3:4">
      <c r="C285" s="23"/>
      <c r="D285" s="23"/>
    </row>
    <row r="286" spans="3:4">
      <c r="C286" s="23"/>
      <c r="D286" s="23"/>
    </row>
    <row r="287" spans="3:4">
      <c r="C287" s="23"/>
      <c r="D287" s="23"/>
    </row>
    <row r="288" spans="3:4">
      <c r="C288" s="23"/>
      <c r="D288" s="23"/>
    </row>
    <row r="289" spans="3:4">
      <c r="C289" s="23"/>
      <c r="D289" s="23"/>
    </row>
    <row r="290" spans="3:4">
      <c r="C290" s="23"/>
      <c r="D290" s="23"/>
    </row>
    <row r="291" spans="3:4">
      <c r="C291" s="23"/>
      <c r="D291" s="23"/>
    </row>
    <row r="292" spans="3:4">
      <c r="C292" s="23"/>
      <c r="D292" s="23"/>
    </row>
    <row r="293" spans="3:4">
      <c r="C293" s="23"/>
      <c r="D293" s="23"/>
    </row>
    <row r="294" spans="3:4">
      <c r="C294" s="23"/>
      <c r="D294" s="23"/>
    </row>
    <row r="295" spans="3:4">
      <c r="C295" s="23"/>
      <c r="D295" s="23"/>
    </row>
    <row r="296" spans="3:4">
      <c r="C296" s="23"/>
      <c r="D296" s="23"/>
    </row>
    <row r="297" spans="3:4">
      <c r="C297" s="23"/>
      <c r="D297" s="23"/>
    </row>
    <row r="298" spans="3:4">
      <c r="C298" s="23"/>
      <c r="D298" s="23"/>
    </row>
    <row r="299" spans="3:4">
      <c r="C299" s="23"/>
      <c r="D299" s="23"/>
    </row>
    <row r="300" spans="3:4">
      <c r="C300" s="23"/>
      <c r="D300" s="23"/>
    </row>
    <row r="301" spans="3:4">
      <c r="C301" s="23"/>
      <c r="D301" s="23"/>
    </row>
    <row r="302" spans="3:4">
      <c r="C302" s="23"/>
      <c r="D302" s="23"/>
    </row>
    <row r="303" spans="3:4">
      <c r="C303" s="23"/>
      <c r="D303" s="23"/>
    </row>
    <row r="304" spans="3:4">
      <c r="C304" s="23"/>
      <c r="D304" s="23"/>
    </row>
    <row r="305" spans="3:4">
      <c r="C305" s="23"/>
      <c r="D305" s="23"/>
    </row>
    <row r="306" spans="3:4">
      <c r="C306" s="23"/>
      <c r="D306" s="23"/>
    </row>
    <row r="307" spans="3:4">
      <c r="C307" s="23"/>
      <c r="D307" s="23"/>
    </row>
    <row r="308" spans="3:4">
      <c r="C308" s="23"/>
      <c r="D308" s="23"/>
    </row>
    <row r="309" spans="3:4">
      <c r="C309" s="23"/>
      <c r="D309" s="23"/>
    </row>
    <row r="310" spans="3:4">
      <c r="C310" s="23"/>
      <c r="D310" s="23"/>
    </row>
    <row r="311" spans="3:4">
      <c r="C311" s="23"/>
      <c r="D311" s="23"/>
    </row>
    <row r="312" spans="3:4">
      <c r="C312" s="23"/>
      <c r="D312" s="23"/>
    </row>
    <row r="313" spans="3:4">
      <c r="C313" s="23"/>
      <c r="D313" s="23"/>
    </row>
    <row r="314" spans="3:4">
      <c r="C314" s="23"/>
      <c r="D314" s="23"/>
    </row>
    <row r="315" spans="3:4">
      <c r="C315" s="23"/>
      <c r="D315" s="23"/>
    </row>
    <row r="316" spans="3:4">
      <c r="C316" s="23"/>
      <c r="D316" s="23"/>
    </row>
    <row r="317" spans="3:4">
      <c r="C317" s="23"/>
      <c r="D317" s="23"/>
    </row>
    <row r="318" spans="3:4">
      <c r="C318" s="23"/>
      <c r="D318" s="23"/>
    </row>
    <row r="319" spans="3:4">
      <c r="C319" s="23"/>
      <c r="D319" s="23"/>
    </row>
    <row r="320" spans="3:4">
      <c r="C320" s="23"/>
      <c r="D320" s="23"/>
    </row>
    <row r="321" spans="3:4">
      <c r="C321" s="23"/>
      <c r="D321" s="23"/>
    </row>
    <row r="322" spans="3:4">
      <c r="C322" s="23"/>
      <c r="D322" s="23"/>
    </row>
    <row r="323" spans="3:4">
      <c r="C323" s="23"/>
      <c r="D323" s="23"/>
    </row>
    <row r="324" spans="3:4">
      <c r="C324" s="23"/>
      <c r="D324" s="23"/>
    </row>
    <row r="325" spans="3:4">
      <c r="C325" s="23"/>
      <c r="D325" s="23"/>
    </row>
    <row r="326" spans="3:4">
      <c r="C326" s="23"/>
      <c r="D326" s="23"/>
    </row>
    <row r="327" spans="3:4">
      <c r="C327" s="23"/>
      <c r="D327" s="23"/>
    </row>
    <row r="328" spans="3:4">
      <c r="C328" s="23"/>
      <c r="D328" s="23"/>
    </row>
    <row r="329" spans="3:4">
      <c r="C329" s="23"/>
      <c r="D329" s="23"/>
    </row>
    <row r="330" spans="3:4">
      <c r="C330" s="23"/>
      <c r="D330" s="23"/>
    </row>
    <row r="331" spans="3:4">
      <c r="C331" s="23"/>
      <c r="D331" s="23"/>
    </row>
    <row r="332" spans="3:4">
      <c r="C332" s="23"/>
      <c r="D332" s="23"/>
    </row>
    <row r="333" spans="3:4">
      <c r="C333" s="23"/>
      <c r="D333" s="23"/>
    </row>
    <row r="334" spans="3:4">
      <c r="C334" s="23"/>
      <c r="D334" s="23"/>
    </row>
    <row r="335" spans="3:4">
      <c r="C335" s="23"/>
      <c r="D335" s="23"/>
    </row>
  </sheetData>
  <phoneticPr fontId="7" type="noConversion"/>
  <hyperlinks>
    <hyperlink ref="H63606" r:id="rId1" display="http://vsolj.cetus-net.org/bulletin.html"/>
    <hyperlink ref="H63599" r:id="rId2" display="https://www.aavso.org/ejaavso"/>
    <hyperlink ref="I63606" r:id="rId3" display="http://vsolj.cetus-net.org/bulletin.html"/>
    <hyperlink ref="AQ57257" r:id="rId4" display="http://cdsbib.u-strasbg.fr/cgi-bin/cdsbib?1990RMxAA..21..381G"/>
    <hyperlink ref="H63603" r:id="rId5" display="https://www.aavso.org/ejaavso"/>
    <hyperlink ref="AP4621" r:id="rId6" display="http://cdsbib.u-strasbg.fr/cgi-bin/cdsbib?1990RMxAA..21..381G"/>
    <hyperlink ref="AP4624" r:id="rId7" display="http://cdsbib.u-strasbg.fr/cgi-bin/cdsbib?1990RMxAA..21..381G"/>
    <hyperlink ref="AP4622" r:id="rId8" display="http://cdsbib.u-strasbg.fr/cgi-bin/cdsbib?1990RMxAA..21..381G"/>
    <hyperlink ref="AP4606" r:id="rId9" display="http://cdsbib.u-strasbg.fr/cgi-bin/cdsbib?1990RMxAA..21..381G"/>
    <hyperlink ref="AQ4835" r:id="rId10" display="http://cdsbib.u-strasbg.fr/cgi-bin/cdsbib?1990RMxAA..21..381G"/>
    <hyperlink ref="AQ4839" r:id="rId11" display="http://cdsbib.u-strasbg.fr/cgi-bin/cdsbib?1990RMxAA..21..381G"/>
    <hyperlink ref="AQ64519" r:id="rId12" display="http://cdsbib.u-strasbg.fr/cgi-bin/cdsbib?1990RMxAA..21..381G"/>
    <hyperlink ref="I1727" r:id="rId13" display="http://vsolj.cetus-net.org/bulletin.html"/>
    <hyperlink ref="H1727" r:id="rId14" display="http://vsolj.cetus-net.org/bulletin.html"/>
    <hyperlink ref="AQ65180" r:id="rId15" display="http://cdsbib.u-strasbg.fr/cgi-bin/cdsbib?1990RMxAA..21..381G"/>
    <hyperlink ref="AQ65179" r:id="rId16" display="http://cdsbib.u-strasbg.fr/cgi-bin/cdsbib?1990RMxAA..21..381G"/>
    <hyperlink ref="AP2897" r:id="rId17" display="http://cdsbib.u-strasbg.fr/cgi-bin/cdsbib?1990RMxAA..21..381G"/>
    <hyperlink ref="AP2915" r:id="rId18" display="http://cdsbib.u-strasbg.fr/cgi-bin/cdsbib?1990RMxAA..21..381G"/>
    <hyperlink ref="AP2916" r:id="rId19" display="http://cdsbib.u-strasbg.fr/cgi-bin/cdsbib?1990RMxAA..21..381G"/>
    <hyperlink ref="AP2912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E1948"/>
  <sheetViews>
    <sheetView workbookViewId="0">
      <pane xSplit="14" ySplit="21" topLeftCell="O42" activePane="bottomRight" state="frozen"/>
      <selection pane="topRight" activeCell="O1" sqref="O1"/>
      <selection pane="bottomLeft" activeCell="A22" sqref="A22"/>
      <selection pane="bottomRight" activeCell="E7" sqref="E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4" ht="20.25">
      <c r="A1" s="1" t="s">
        <v>57</v>
      </c>
      <c r="N1">
        <v>1.0239999999976135</v>
      </c>
    </row>
    <row r="2" spans="1:24">
      <c r="A2" t="s">
        <v>28</v>
      </c>
      <c r="B2" s="15" t="s">
        <v>49</v>
      </c>
      <c r="N2">
        <v>0.5</v>
      </c>
      <c r="O2">
        <v>1</v>
      </c>
      <c r="P2">
        <v>1.5</v>
      </c>
      <c r="Q2">
        <v>2</v>
      </c>
      <c r="R2">
        <v>2.5</v>
      </c>
      <c r="S2">
        <v>3</v>
      </c>
      <c r="T2">
        <v>3.5</v>
      </c>
      <c r="U2">
        <v>4</v>
      </c>
      <c r="V2">
        <v>4.5</v>
      </c>
      <c r="W2">
        <v>5</v>
      </c>
      <c r="X2">
        <v>5.5</v>
      </c>
    </row>
    <row r="3" spans="1:24" ht="13.5" thickBot="1">
      <c r="C3" s="13" t="s">
        <v>48</v>
      </c>
      <c r="N3">
        <v>2.047999999995227</v>
      </c>
      <c r="O3">
        <v>1.0239999999976135</v>
      </c>
      <c r="P3">
        <v>0.68266666666507569</v>
      </c>
      <c r="Q3">
        <v>0.51199999999880674</v>
      </c>
      <c r="R3" s="8">
        <v>0.40959999999904539</v>
      </c>
      <c r="S3">
        <v>0.34133333333253785</v>
      </c>
      <c r="T3">
        <v>0.29257142857074669</v>
      </c>
      <c r="U3">
        <v>0.25599999999940337</v>
      </c>
      <c r="V3">
        <v>0.22755555555502521</v>
      </c>
      <c r="W3">
        <v>0.2047999999995227</v>
      </c>
      <c r="X3">
        <v>0.18618181818138427</v>
      </c>
    </row>
    <row r="4" spans="1:24" ht="14.25" thickTop="1" thickBot="1">
      <c r="A4" s="8" t="s">
        <v>1</v>
      </c>
      <c r="C4" s="12" t="s">
        <v>46</v>
      </c>
      <c r="D4" s="3">
        <v>0.51</v>
      </c>
      <c r="N4">
        <v>2.1262291004634442</v>
      </c>
      <c r="O4">
        <v>0.65474919712744251</v>
      </c>
      <c r="P4">
        <v>0.2560852908153376</v>
      </c>
      <c r="Q4">
        <v>8.3445641186398023E-2</v>
      </c>
      <c r="R4">
        <v>5.390347027311114E-2</v>
      </c>
      <c r="S4">
        <v>7.9034234279078339E-2</v>
      </c>
      <c r="T4">
        <v>3.8760315671534304E-2</v>
      </c>
      <c r="U4">
        <v>2.2742043320401702E-2</v>
      </c>
      <c r="V4">
        <v>2.2794776766648719E-2</v>
      </c>
      <c r="W4">
        <v>2.4420317648196181E-2</v>
      </c>
      <c r="X4">
        <v>2.082475495124067E-2</v>
      </c>
    </row>
    <row r="5" spans="1:24" ht="13.5" thickTop="1"/>
    <row r="6" spans="1:24">
      <c r="A6" s="8" t="s">
        <v>2</v>
      </c>
      <c r="C6" s="20" t="s">
        <v>54</v>
      </c>
    </row>
    <row r="7" spans="1:24">
      <c r="A7" t="s">
        <v>3</v>
      </c>
      <c r="C7" s="11">
        <v>46907.542000000001</v>
      </c>
      <c r="D7" t="s">
        <v>45</v>
      </c>
    </row>
    <row r="8" spans="1:24">
      <c r="A8" t="s">
        <v>4</v>
      </c>
      <c r="C8" s="8">
        <v>0.33813300000000002</v>
      </c>
    </row>
    <row r="9" spans="1:24">
      <c r="A9" s="29" t="s">
        <v>59</v>
      </c>
      <c r="B9" s="30"/>
      <c r="C9" s="31">
        <v>-9.5</v>
      </c>
      <c r="D9" s="30" t="s">
        <v>60</v>
      </c>
      <c r="E9" s="30"/>
    </row>
    <row r="10" spans="1:24" ht="13.5" thickBot="1">
      <c r="A10" s="30"/>
      <c r="B10" s="30"/>
      <c r="C10" s="7" t="s">
        <v>23</v>
      </c>
      <c r="D10" s="7" t="s">
        <v>24</v>
      </c>
      <c r="E10" s="30"/>
    </row>
    <row r="11" spans="1:24">
      <c r="A11" s="30" t="s">
        <v>17</v>
      </c>
      <c r="B11" s="30"/>
      <c r="C11" s="42">
        <f ca="1">INTERCEPT(INDIRECT($G$11):G992,INDIRECT($F$11):F992)</f>
        <v>7.480205117741015E-3</v>
      </c>
      <c r="D11" s="6"/>
      <c r="E11" s="30"/>
      <c r="F11" s="43" t="str">
        <f>"F"&amp;E19</f>
        <v>F21</v>
      </c>
      <c r="G11" s="14" t="str">
        <f>"G"&amp;E19</f>
        <v>G21</v>
      </c>
    </row>
    <row r="12" spans="1:24">
      <c r="A12" s="30" t="s">
        <v>18</v>
      </c>
      <c r="B12" s="30"/>
      <c r="C12" s="42">
        <f ca="1">SLOPE(INDIRECT($G$11):G992,INDIRECT($F$11):F992)</f>
        <v>5.1743899680318196E-6</v>
      </c>
      <c r="D12" s="6"/>
      <c r="E12" s="30"/>
    </row>
    <row r="13" spans="1:24">
      <c r="A13" s="30" t="s">
        <v>22</v>
      </c>
      <c r="B13" s="30"/>
      <c r="C13" s="6" t="s">
        <v>15</v>
      </c>
      <c r="D13" s="34" t="s">
        <v>68</v>
      </c>
      <c r="E13" s="31">
        <v>1</v>
      </c>
    </row>
    <row r="14" spans="1:24">
      <c r="A14" s="30"/>
      <c r="B14" s="30"/>
      <c r="C14" s="30"/>
      <c r="D14" s="34" t="s">
        <v>61</v>
      </c>
      <c r="E14" s="35">
        <f ca="1">NOW()+15018.5+$C$9/24</f>
        <v>60368.716020601853</v>
      </c>
    </row>
    <row r="15" spans="1:24">
      <c r="A15" s="32" t="s">
        <v>19</v>
      </c>
      <c r="B15" s="30"/>
      <c r="C15" s="33">
        <f ca="1">(C7+C11)+(C8+C12)*INT(MAX(F21:F3533))</f>
        <v>57922.40051095833</v>
      </c>
      <c r="D15" s="34" t="s">
        <v>69</v>
      </c>
      <c r="E15" s="35">
        <f ca="1">ROUND(2*(E14-$C$7)/$C$8,0)/2+E13</f>
        <v>39811.5</v>
      </c>
    </row>
    <row r="16" spans="1:24">
      <c r="A16" s="36" t="s">
        <v>5</v>
      </c>
      <c r="B16" s="30"/>
      <c r="C16" s="37">
        <f ca="1">+C8+C12</f>
        <v>0.33813817438996807</v>
      </c>
      <c r="D16" s="34" t="s">
        <v>62</v>
      </c>
      <c r="E16" s="14">
        <f ca="1">ROUND(2*(E14-$C$15)/$C$16,0)/2+E13</f>
        <v>7235.5</v>
      </c>
    </row>
    <row r="17" spans="1:31" ht="13.5" thickBot="1">
      <c r="A17" s="34" t="s">
        <v>56</v>
      </c>
      <c r="B17" s="30"/>
      <c r="C17" s="30">
        <f>COUNT(C21:C2191)</f>
        <v>43</v>
      </c>
      <c r="D17" s="34" t="s">
        <v>63</v>
      </c>
      <c r="E17" s="38">
        <f ca="1">+$C$15+$C$16*E16-15018.5-$C$9/24</f>
        <v>45350.895105090283</v>
      </c>
    </row>
    <row r="18" spans="1:31" ht="14.25" thickTop="1" thickBot="1">
      <c r="A18" s="36" t="s">
        <v>6</v>
      </c>
      <c r="B18" s="30"/>
      <c r="C18" s="39">
        <f ca="1">+C15</f>
        <v>57922.40051095833</v>
      </c>
      <c r="D18" s="40">
        <f ca="1">+C16</f>
        <v>0.33813817438996807</v>
      </c>
      <c r="E18" s="41" t="s">
        <v>64</v>
      </c>
      <c r="R18">
        <f ca="1">SQRT(SUM(R21:R125)/(COUNT(R21:R125)-1))</f>
        <v>2.7061680633192295E-2</v>
      </c>
    </row>
    <row r="19" spans="1:31" ht="13.5" thickTop="1">
      <c r="A19" s="44" t="s">
        <v>66</v>
      </c>
      <c r="E19" s="45">
        <v>21</v>
      </c>
    </row>
    <row r="20" spans="1:31" ht="1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45</v>
      </c>
      <c r="J20" s="10" t="s">
        <v>51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16</v>
      </c>
      <c r="R20" s="52" t="s">
        <v>78</v>
      </c>
    </row>
    <row r="21" spans="1:31">
      <c r="A21" t="s">
        <v>34</v>
      </c>
      <c r="B21" s="6"/>
      <c r="C21" s="28">
        <v>46907.542000000001</v>
      </c>
      <c r="D21" s="28"/>
      <c r="E21">
        <f t="shared" ref="E21:E60" si="0">+(C21-C$7)/C$8</f>
        <v>0</v>
      </c>
      <c r="F21">
        <f t="shared" ref="F21:F54" si="1">ROUND(2*E21,0)/2</f>
        <v>0</v>
      </c>
      <c r="G21">
        <f t="shared" ref="G21:G60" si="2">+C21-(C$7+F21*C$8)</f>
        <v>0</v>
      </c>
      <c r="I21">
        <f t="shared" ref="I21:I49" si="3">+G21</f>
        <v>0</v>
      </c>
      <c r="O21">
        <f t="shared" ref="O21:O60" ca="1" si="4">+C$11+C$12*$F21</f>
        <v>7.480205117741015E-3</v>
      </c>
      <c r="Q21" s="2">
        <f t="shared" ref="Q21:Q60" si="5">+C21-15018.5</f>
        <v>31889.042000000001</v>
      </c>
      <c r="R21">
        <f ca="1">+(G21-O21)^2</f>
        <v>5.5953468603478874E-5</v>
      </c>
    </row>
    <row r="22" spans="1:31">
      <c r="A22" t="s">
        <v>34</v>
      </c>
      <c r="B22" s="6" t="s">
        <v>44</v>
      </c>
      <c r="C22" s="28">
        <v>46908.565999999999</v>
      </c>
      <c r="D22" s="28"/>
      <c r="E22">
        <f t="shared" si="0"/>
        <v>3.0283941525897013</v>
      </c>
      <c r="F22">
        <f t="shared" si="1"/>
        <v>3</v>
      </c>
      <c r="G22">
        <f t="shared" si="2"/>
        <v>9.6009999979287386E-3</v>
      </c>
      <c r="I22">
        <f t="shared" si="3"/>
        <v>9.6009999979287386E-3</v>
      </c>
      <c r="O22">
        <f t="shared" ca="1" si="4"/>
        <v>7.4957282876451101E-3</v>
      </c>
      <c r="Q22" s="2">
        <f t="shared" si="5"/>
        <v>31890.065999999999</v>
      </c>
      <c r="R22">
        <f t="shared" ref="R22:R53" ca="1" si="6">+(G22-O22)^2</f>
        <v>4.432168974120554E-6</v>
      </c>
      <c r="AA22">
        <v>6</v>
      </c>
      <c r="AC22" t="s">
        <v>33</v>
      </c>
      <c r="AE22" t="s">
        <v>35</v>
      </c>
    </row>
    <row r="23" spans="1:31">
      <c r="A23" t="s">
        <v>34</v>
      </c>
      <c r="B23" s="6"/>
      <c r="C23" s="28">
        <v>46909.59</v>
      </c>
      <c r="D23" s="28"/>
      <c r="E23">
        <f t="shared" si="0"/>
        <v>6.0567883051794027</v>
      </c>
      <c r="F23">
        <f t="shared" si="1"/>
        <v>6</v>
      </c>
      <c r="G23">
        <f t="shared" si="2"/>
        <v>1.9201999995857477E-2</v>
      </c>
      <c r="I23">
        <f t="shared" si="3"/>
        <v>1.9201999995857477E-2</v>
      </c>
      <c r="O23">
        <f t="shared" ca="1" si="4"/>
        <v>7.511251457549206E-3</v>
      </c>
      <c r="Q23" s="2">
        <f t="shared" si="5"/>
        <v>31891.089999999997</v>
      </c>
      <c r="R23">
        <f t="shared" ca="1" si="6"/>
        <v>1.3667360138595695E-4</v>
      </c>
      <c r="AA23">
        <v>9</v>
      </c>
      <c r="AC23" t="s">
        <v>33</v>
      </c>
      <c r="AE23" t="s">
        <v>35</v>
      </c>
    </row>
    <row r="24" spans="1:31">
      <c r="A24" t="s">
        <v>34</v>
      </c>
      <c r="B24" s="6" t="s">
        <v>44</v>
      </c>
      <c r="C24" s="28">
        <v>46910.603999999999</v>
      </c>
      <c r="D24" s="28"/>
      <c r="E24">
        <f t="shared" si="0"/>
        <v>9.0556082961381446</v>
      </c>
      <c r="F24">
        <f t="shared" si="1"/>
        <v>9</v>
      </c>
      <c r="G24">
        <f t="shared" si="2"/>
        <v>1.8802999999024905E-2</v>
      </c>
      <c r="I24">
        <f t="shared" si="3"/>
        <v>1.8802999999024905E-2</v>
      </c>
      <c r="O24">
        <f t="shared" ca="1" si="4"/>
        <v>7.5267746274533011E-3</v>
      </c>
      <c r="Q24" s="2">
        <f t="shared" si="5"/>
        <v>31892.103999999999</v>
      </c>
      <c r="R24">
        <f t="shared" ca="1" si="6"/>
        <v>1.2715325863047516E-4</v>
      </c>
      <c r="AA24">
        <v>5</v>
      </c>
      <c r="AC24" t="s">
        <v>33</v>
      </c>
      <c r="AE24" t="s">
        <v>35</v>
      </c>
    </row>
    <row r="25" spans="1:31">
      <c r="A25" t="s">
        <v>34</v>
      </c>
      <c r="B25" s="6"/>
      <c r="C25" s="28">
        <v>46914.461000000003</v>
      </c>
      <c r="D25" s="28"/>
      <c r="E25">
        <f t="shared" si="0"/>
        <v>20.462362443185633</v>
      </c>
      <c r="F25">
        <f t="shared" si="1"/>
        <v>20.5</v>
      </c>
      <c r="G25">
        <f t="shared" si="2"/>
        <v>-1.2726499997370411E-2</v>
      </c>
      <c r="I25">
        <f t="shared" si="3"/>
        <v>-1.2726499997370411E-2</v>
      </c>
      <c r="O25">
        <f t="shared" ca="1" si="4"/>
        <v>7.5862801120856671E-3</v>
      </c>
      <c r="Q25" s="2">
        <f t="shared" si="5"/>
        <v>31895.961000000003</v>
      </c>
      <c r="R25">
        <f t="shared" ca="1" si="6"/>
        <v>4.1260903577511451E-4</v>
      </c>
      <c r="AA25">
        <v>7</v>
      </c>
      <c r="AC25" t="s">
        <v>33</v>
      </c>
      <c r="AE25" t="s">
        <v>35</v>
      </c>
    </row>
    <row r="26" spans="1:31">
      <c r="A26" t="s">
        <v>34</v>
      </c>
      <c r="B26" s="6" t="s">
        <v>44</v>
      </c>
      <c r="C26" s="28">
        <v>46915.489000000001</v>
      </c>
      <c r="D26" s="28"/>
      <c r="E26">
        <f t="shared" si="0"/>
        <v>23.502586260436324</v>
      </c>
      <c r="F26">
        <f t="shared" si="1"/>
        <v>23.5</v>
      </c>
      <c r="G26">
        <f t="shared" si="2"/>
        <v>8.7450000137323514E-4</v>
      </c>
      <c r="I26">
        <f t="shared" si="3"/>
        <v>8.7450000137323514E-4</v>
      </c>
      <c r="O26">
        <f t="shared" ca="1" si="4"/>
        <v>7.601803281989763E-3</v>
      </c>
      <c r="Q26" s="2">
        <f t="shared" si="5"/>
        <v>31896.989000000001</v>
      </c>
      <c r="R26">
        <f t="shared" ca="1" si="6"/>
        <v>4.5256609429393901E-5</v>
      </c>
      <c r="AA26">
        <v>6</v>
      </c>
      <c r="AC26" t="s">
        <v>33</v>
      </c>
      <c r="AE26" t="s">
        <v>35</v>
      </c>
    </row>
    <row r="27" spans="1:31">
      <c r="A27" t="s">
        <v>34</v>
      </c>
      <c r="B27" s="6" t="s">
        <v>44</v>
      </c>
      <c r="C27" s="28">
        <v>46917.525999999998</v>
      </c>
      <c r="D27" s="28"/>
      <c r="E27">
        <f t="shared" si="0"/>
        <v>29.526842987808759</v>
      </c>
      <c r="F27">
        <f t="shared" si="1"/>
        <v>29.5</v>
      </c>
      <c r="G27">
        <f t="shared" si="2"/>
        <v>9.0764999986276962E-3</v>
      </c>
      <c r="I27">
        <f t="shared" si="3"/>
        <v>9.0764999986276962E-3</v>
      </c>
      <c r="O27">
        <f t="shared" ca="1" si="4"/>
        <v>7.632849621797954E-3</v>
      </c>
      <c r="Q27" s="2">
        <f t="shared" si="5"/>
        <v>31899.025999999998</v>
      </c>
      <c r="R27">
        <f t="shared" ca="1" si="6"/>
        <v>2.0841264105206567E-6</v>
      </c>
      <c r="AA27">
        <v>11</v>
      </c>
      <c r="AC27" t="s">
        <v>33</v>
      </c>
      <c r="AE27" t="s">
        <v>35</v>
      </c>
    </row>
    <row r="28" spans="1:31">
      <c r="A28" t="s">
        <v>34</v>
      </c>
      <c r="B28" s="6"/>
      <c r="C28" s="28">
        <v>46923.436999999998</v>
      </c>
      <c r="D28" s="28"/>
      <c r="E28">
        <f t="shared" si="0"/>
        <v>47.008129937027142</v>
      </c>
      <c r="F28">
        <f t="shared" si="1"/>
        <v>47</v>
      </c>
      <c r="G28">
        <f t="shared" si="2"/>
        <v>2.7489999993122183E-3</v>
      </c>
      <c r="I28">
        <f t="shared" si="3"/>
        <v>2.7489999993122183E-3</v>
      </c>
      <c r="O28">
        <f t="shared" ca="1" si="4"/>
        <v>7.723401446238511E-3</v>
      </c>
      <c r="Q28" s="2">
        <f t="shared" si="5"/>
        <v>31904.936999999998</v>
      </c>
      <c r="R28">
        <f t="shared" ca="1" si="6"/>
        <v>2.4744669755182394E-5</v>
      </c>
      <c r="AA28">
        <v>7</v>
      </c>
      <c r="AC28" t="s">
        <v>33</v>
      </c>
      <c r="AE28" t="s">
        <v>35</v>
      </c>
    </row>
    <row r="29" spans="1:31">
      <c r="A29" t="s">
        <v>34</v>
      </c>
      <c r="B29" s="6" t="s">
        <v>44</v>
      </c>
      <c r="C29" s="28">
        <v>46923.623</v>
      </c>
      <c r="D29" s="28"/>
      <c r="E29">
        <f t="shared" si="0"/>
        <v>47.558209343655633</v>
      </c>
      <c r="F29">
        <f t="shared" si="1"/>
        <v>47.5</v>
      </c>
      <c r="G29">
        <f t="shared" si="2"/>
        <v>1.9682499994814862E-2</v>
      </c>
      <c r="I29">
        <f t="shared" si="3"/>
        <v>1.9682499994814862E-2</v>
      </c>
      <c r="O29">
        <f t="shared" ca="1" si="4"/>
        <v>7.7259886412225261E-3</v>
      </c>
      <c r="Q29" s="2">
        <f t="shared" si="5"/>
        <v>31905.123</v>
      </c>
      <c r="R29">
        <f t="shared" ca="1" si="6"/>
        <v>1.4295816374858242E-4</v>
      </c>
      <c r="AA29">
        <v>5</v>
      </c>
      <c r="AC29" t="s">
        <v>33</v>
      </c>
      <c r="AE29" t="s">
        <v>35</v>
      </c>
    </row>
    <row r="30" spans="1:31">
      <c r="A30" t="s">
        <v>36</v>
      </c>
      <c r="B30" s="6"/>
      <c r="C30" s="28">
        <v>46932.381999999998</v>
      </c>
      <c r="D30" s="28"/>
      <c r="E30">
        <f t="shared" si="0"/>
        <v>73.462217529778243</v>
      </c>
      <c r="F30">
        <f t="shared" si="1"/>
        <v>73.5</v>
      </c>
      <c r="G30">
        <f t="shared" si="2"/>
        <v>-1.2775500006682705E-2</v>
      </c>
      <c r="I30">
        <f t="shared" si="3"/>
        <v>-1.2775500006682705E-2</v>
      </c>
      <c r="O30">
        <f t="shared" ca="1" si="4"/>
        <v>7.860522780391354E-3</v>
      </c>
      <c r="Q30" s="2">
        <f t="shared" si="5"/>
        <v>31913.881999999998</v>
      </c>
      <c r="R30">
        <f t="shared" ca="1" si="6"/>
        <v>4.2584543646863982E-4</v>
      </c>
      <c r="AA30">
        <v>7</v>
      </c>
      <c r="AC30" t="s">
        <v>33</v>
      </c>
      <c r="AE30" t="s">
        <v>35</v>
      </c>
    </row>
    <row r="31" spans="1:31">
      <c r="A31" t="s">
        <v>36</v>
      </c>
      <c r="B31" s="6" t="s">
        <v>44</v>
      </c>
      <c r="C31" s="28">
        <v>46932.586000000003</v>
      </c>
      <c r="D31" s="28"/>
      <c r="E31">
        <f t="shared" si="0"/>
        <v>74.065530427381205</v>
      </c>
      <c r="F31">
        <f t="shared" si="1"/>
        <v>74</v>
      </c>
      <c r="G31">
        <f t="shared" si="2"/>
        <v>2.2157999999762978E-2</v>
      </c>
      <c r="I31">
        <f t="shared" si="3"/>
        <v>2.2157999999762978E-2</v>
      </c>
      <c r="O31">
        <f t="shared" ca="1" si="4"/>
        <v>7.8631099753753691E-3</v>
      </c>
      <c r="Q31" s="2">
        <f t="shared" si="5"/>
        <v>31914.086000000003</v>
      </c>
      <c r="R31">
        <f t="shared" ca="1" si="6"/>
        <v>2.0434388080933639E-4</v>
      </c>
      <c r="AA31">
        <v>5</v>
      </c>
      <c r="AC31" t="s">
        <v>33</v>
      </c>
      <c r="AE31" t="s">
        <v>35</v>
      </c>
    </row>
    <row r="32" spans="1:31">
      <c r="A32" t="s">
        <v>36</v>
      </c>
      <c r="B32" s="6"/>
      <c r="C32" s="28">
        <v>46938.491999999998</v>
      </c>
      <c r="D32" s="28"/>
      <c r="E32">
        <f t="shared" si="0"/>
        <v>91.532030295762581</v>
      </c>
      <c r="F32">
        <f t="shared" si="1"/>
        <v>91.5</v>
      </c>
      <c r="G32">
        <f t="shared" si="2"/>
        <v>1.0830499995790888E-2</v>
      </c>
      <c r="I32">
        <f t="shared" si="3"/>
        <v>1.0830499995790888E-2</v>
      </c>
      <c r="O32">
        <f t="shared" ca="1" si="4"/>
        <v>7.9536617998159261E-3</v>
      </c>
      <c r="Q32" s="2">
        <f t="shared" si="5"/>
        <v>31919.991999999998</v>
      </c>
      <c r="R32">
        <f t="shared" ca="1" si="6"/>
        <v>8.2761980058204716E-6</v>
      </c>
      <c r="AA32">
        <v>5</v>
      </c>
      <c r="AC32" t="s">
        <v>33</v>
      </c>
      <c r="AE32" t="s">
        <v>35</v>
      </c>
    </row>
    <row r="33" spans="1:31">
      <c r="A33" t="s">
        <v>36</v>
      </c>
      <c r="B33" s="6" t="s">
        <v>44</v>
      </c>
      <c r="C33" s="28">
        <v>46939.517999999996</v>
      </c>
      <c r="D33" s="28"/>
      <c r="E33">
        <f t="shared" si="0"/>
        <v>94.566339280682769</v>
      </c>
      <c r="F33">
        <f t="shared" si="1"/>
        <v>94.5</v>
      </c>
      <c r="G33">
        <f t="shared" si="2"/>
        <v>2.243149999412708E-2</v>
      </c>
      <c r="I33">
        <f t="shared" si="3"/>
        <v>2.243149999412708E-2</v>
      </c>
      <c r="O33">
        <f t="shared" ca="1" si="4"/>
        <v>7.969184969720022E-3</v>
      </c>
      <c r="Q33" s="2">
        <f t="shared" si="5"/>
        <v>31921.017999999996</v>
      </c>
      <c r="R33">
        <f t="shared" ca="1" si="6"/>
        <v>2.0915855586519012E-4</v>
      </c>
      <c r="AA33">
        <v>6</v>
      </c>
      <c r="AC33" t="s">
        <v>33</v>
      </c>
      <c r="AE33" t="s">
        <v>35</v>
      </c>
    </row>
    <row r="34" spans="1:31">
      <c r="A34" t="s">
        <v>36</v>
      </c>
      <c r="B34" s="6" t="s">
        <v>44</v>
      </c>
      <c r="C34" s="28">
        <v>46941.538999999997</v>
      </c>
      <c r="D34" s="28"/>
      <c r="E34">
        <f t="shared" si="0"/>
        <v>100.54327734943277</v>
      </c>
      <c r="F34">
        <f t="shared" si="1"/>
        <v>100.5</v>
      </c>
      <c r="G34">
        <f t="shared" si="2"/>
        <v>1.4633499995397869E-2</v>
      </c>
      <c r="I34">
        <f t="shared" si="3"/>
        <v>1.4633499995397869E-2</v>
      </c>
      <c r="O34">
        <f t="shared" ca="1" si="4"/>
        <v>8.0002313095282121E-3</v>
      </c>
      <c r="Q34" s="2">
        <f t="shared" si="5"/>
        <v>31923.038999999997</v>
      </c>
      <c r="R34">
        <f t="shared" ca="1" si="6"/>
        <v>4.4000253458938969E-5</v>
      </c>
      <c r="AA34">
        <v>6</v>
      </c>
      <c r="AC34" t="s">
        <v>33</v>
      </c>
      <c r="AE34" t="s">
        <v>35</v>
      </c>
    </row>
    <row r="35" spans="1:31">
      <c r="A35" t="s">
        <v>36</v>
      </c>
      <c r="B35" s="6" t="s">
        <v>44</v>
      </c>
      <c r="C35" s="28">
        <v>46946.43</v>
      </c>
      <c r="D35" s="28"/>
      <c r="E35">
        <f t="shared" si="0"/>
        <v>115.00799981072244</v>
      </c>
      <c r="F35">
        <f t="shared" si="1"/>
        <v>115</v>
      </c>
      <c r="G35">
        <f t="shared" si="2"/>
        <v>2.7049999989685602E-3</v>
      </c>
      <c r="I35">
        <f t="shared" si="3"/>
        <v>2.7049999989685602E-3</v>
      </c>
      <c r="O35">
        <f t="shared" ca="1" si="4"/>
        <v>8.0752599640646749E-3</v>
      </c>
      <c r="Q35" s="2">
        <f t="shared" si="5"/>
        <v>31927.93</v>
      </c>
      <c r="R35">
        <f t="shared" ca="1" si="6"/>
        <v>2.8839692092714122E-5</v>
      </c>
      <c r="AA35">
        <v>9</v>
      </c>
      <c r="AC35" t="s">
        <v>33</v>
      </c>
      <c r="AE35" t="s">
        <v>35</v>
      </c>
    </row>
    <row r="36" spans="1:31">
      <c r="A36" t="s">
        <v>36</v>
      </c>
      <c r="B36" s="6" t="s">
        <v>44</v>
      </c>
      <c r="C36" s="28">
        <v>46948.463000000003</v>
      </c>
      <c r="D36" s="28"/>
      <c r="E36">
        <f t="shared" si="0"/>
        <v>121.02042687345539</v>
      </c>
      <c r="F36">
        <f t="shared" si="1"/>
        <v>121</v>
      </c>
      <c r="G36">
        <f t="shared" si="2"/>
        <v>6.9070000026840717E-3</v>
      </c>
      <c r="I36">
        <f t="shared" si="3"/>
        <v>6.9070000026840717E-3</v>
      </c>
      <c r="O36">
        <f t="shared" ca="1" si="4"/>
        <v>8.106306303872865E-3</v>
      </c>
      <c r="Q36" s="2">
        <f t="shared" si="5"/>
        <v>31929.963000000003</v>
      </c>
      <c r="R36">
        <f t="shared" ca="1" si="6"/>
        <v>1.4383356040711447E-6</v>
      </c>
      <c r="AA36">
        <v>6</v>
      </c>
      <c r="AC36" t="s">
        <v>33</v>
      </c>
      <c r="AE36" t="s">
        <v>35</v>
      </c>
    </row>
    <row r="37" spans="1:31">
      <c r="A37" t="s">
        <v>36</v>
      </c>
      <c r="B37" s="6"/>
      <c r="C37" s="28">
        <v>46952.345000000001</v>
      </c>
      <c r="D37" s="28"/>
      <c r="E37">
        <f t="shared" si="0"/>
        <v>132.5011164246018</v>
      </c>
      <c r="F37">
        <f t="shared" si="1"/>
        <v>132.5</v>
      </c>
      <c r="G37">
        <f t="shared" si="2"/>
        <v>3.7750000046798959E-4</v>
      </c>
      <c r="I37">
        <f t="shared" si="3"/>
        <v>3.7750000046798959E-4</v>
      </c>
      <c r="O37">
        <f t="shared" ca="1" si="4"/>
        <v>8.1658117885052318E-3</v>
      </c>
      <c r="Q37" s="2">
        <f t="shared" si="5"/>
        <v>31933.845000000001</v>
      </c>
      <c r="R37">
        <f t="shared" ca="1" si="6"/>
        <v>6.0657800507679863E-5</v>
      </c>
      <c r="AA37">
        <v>6</v>
      </c>
      <c r="AC37" t="s">
        <v>33</v>
      </c>
      <c r="AE37" t="s">
        <v>35</v>
      </c>
    </row>
    <row r="38" spans="1:31">
      <c r="A38" t="s">
        <v>36</v>
      </c>
      <c r="B38" s="6" t="s">
        <v>44</v>
      </c>
      <c r="C38" s="28">
        <v>46972.485000000001</v>
      </c>
      <c r="D38" s="28"/>
      <c r="E38">
        <f t="shared" si="0"/>
        <v>192.06347798055586</v>
      </c>
      <c r="F38">
        <f t="shared" si="1"/>
        <v>192</v>
      </c>
      <c r="G38">
        <f t="shared" si="2"/>
        <v>2.1463999997649807E-2</v>
      </c>
      <c r="I38">
        <f t="shared" si="3"/>
        <v>2.1463999997649807E-2</v>
      </c>
      <c r="O38">
        <f t="shared" ca="1" si="4"/>
        <v>8.4736879916031248E-3</v>
      </c>
      <c r="Q38" s="2">
        <f t="shared" si="5"/>
        <v>31953.985000000001</v>
      </c>
      <c r="R38">
        <f t="shared" ca="1" si="6"/>
        <v>1.6874820601444059E-4</v>
      </c>
      <c r="AA38">
        <v>8</v>
      </c>
      <c r="AC38" t="s">
        <v>33</v>
      </c>
      <c r="AE38" t="s">
        <v>35</v>
      </c>
    </row>
    <row r="39" spans="1:31">
      <c r="A39" t="s">
        <v>36</v>
      </c>
      <c r="B39" s="6" t="s">
        <v>44</v>
      </c>
      <c r="C39" s="28">
        <v>46974.525000000001</v>
      </c>
      <c r="D39" s="28"/>
      <c r="E39">
        <f t="shared" si="0"/>
        <v>198.09660695643481</v>
      </c>
      <c r="F39">
        <f t="shared" si="1"/>
        <v>198</v>
      </c>
      <c r="G39">
        <f t="shared" si="2"/>
        <v>3.2665999999153428E-2</v>
      </c>
      <c r="I39">
        <f t="shared" si="3"/>
        <v>3.2665999999153428E-2</v>
      </c>
      <c r="O39">
        <f t="shared" ca="1" si="4"/>
        <v>8.504734331411315E-3</v>
      </c>
      <c r="Q39" s="2">
        <f t="shared" si="5"/>
        <v>31956.025000000001</v>
      </c>
      <c r="R39">
        <f t="shared" ca="1" si="6"/>
        <v>5.8376675866721368E-4</v>
      </c>
      <c r="AA39">
        <v>8</v>
      </c>
      <c r="AC39" t="s">
        <v>33</v>
      </c>
      <c r="AE39" t="s">
        <v>35</v>
      </c>
    </row>
    <row r="40" spans="1:31">
      <c r="A40" t="s">
        <v>36</v>
      </c>
      <c r="B40" s="6"/>
      <c r="C40" s="28">
        <v>46987.360000000001</v>
      </c>
      <c r="D40" s="28"/>
      <c r="E40">
        <f t="shared" si="0"/>
        <v>236.05504342965429</v>
      </c>
      <c r="F40">
        <f t="shared" si="1"/>
        <v>236</v>
      </c>
      <c r="G40">
        <f t="shared" si="2"/>
        <v>1.8611999999848194E-2</v>
      </c>
      <c r="I40">
        <f t="shared" si="3"/>
        <v>1.8611999999848194E-2</v>
      </c>
      <c r="O40">
        <f t="shared" ca="1" si="4"/>
        <v>8.7013611501965248E-3</v>
      </c>
      <c r="Q40" s="2">
        <f t="shared" si="5"/>
        <v>31968.86</v>
      </c>
      <c r="R40">
        <f t="shared" ca="1" si="6"/>
        <v>9.8220762408224963E-5</v>
      </c>
      <c r="AA40">
        <v>6</v>
      </c>
      <c r="AC40" t="s">
        <v>33</v>
      </c>
      <c r="AE40" t="s">
        <v>35</v>
      </c>
    </row>
    <row r="41" spans="1:31">
      <c r="A41" t="s">
        <v>36</v>
      </c>
      <c r="B41" s="6" t="s">
        <v>44</v>
      </c>
      <c r="C41" s="28">
        <v>46990.387000000002</v>
      </c>
      <c r="D41" s="28"/>
      <c r="E41">
        <f t="shared" si="0"/>
        <v>245.00714216004104</v>
      </c>
      <c r="F41">
        <f t="shared" si="1"/>
        <v>245</v>
      </c>
      <c r="G41">
        <f t="shared" si="2"/>
        <v>2.4150000026565976E-3</v>
      </c>
      <c r="I41">
        <f t="shared" si="3"/>
        <v>2.4150000026565976E-3</v>
      </c>
      <c r="O41">
        <f t="shared" ca="1" si="4"/>
        <v>8.7479306599088109E-3</v>
      </c>
      <c r="Q41" s="2">
        <f t="shared" si="5"/>
        <v>31971.887000000002</v>
      </c>
      <c r="R41">
        <f t="shared" ca="1" si="6"/>
        <v>4.0106010709564947E-5</v>
      </c>
      <c r="AA41">
        <v>6</v>
      </c>
      <c r="AC41" t="s">
        <v>33</v>
      </c>
      <c r="AE41" t="s">
        <v>35</v>
      </c>
    </row>
    <row r="42" spans="1:31">
      <c r="A42" t="s">
        <v>36</v>
      </c>
      <c r="B42" s="6"/>
      <c r="C42" s="28">
        <v>47004.392999999996</v>
      </c>
      <c r="D42" s="28"/>
      <c r="E42">
        <f t="shared" si="0"/>
        <v>286.42871296204481</v>
      </c>
      <c r="F42">
        <f t="shared" si="1"/>
        <v>286.5</v>
      </c>
      <c r="G42">
        <f t="shared" si="2"/>
        <v>-2.4104500007524621E-2</v>
      </c>
      <c r="I42">
        <f t="shared" si="3"/>
        <v>-2.4104500007524621E-2</v>
      </c>
      <c r="O42">
        <f t="shared" ca="1" si="4"/>
        <v>8.9626678435821318E-3</v>
      </c>
      <c r="Q42" s="2">
        <f t="shared" si="5"/>
        <v>31985.892999999996</v>
      </c>
      <c r="R42">
        <f t="shared" ca="1" si="6"/>
        <v>1.0934375896932678E-3</v>
      </c>
      <c r="AA42">
        <v>10</v>
      </c>
      <c r="AC42" t="s">
        <v>33</v>
      </c>
      <c r="AE42" t="s">
        <v>35</v>
      </c>
    </row>
    <row r="43" spans="1:31">
      <c r="A43" t="s">
        <v>37</v>
      </c>
      <c r="B43" s="6" t="s">
        <v>44</v>
      </c>
      <c r="C43" s="28">
        <v>47023.372000000003</v>
      </c>
      <c r="D43" s="28"/>
      <c r="E43">
        <f t="shared" si="0"/>
        <v>342.55751435086711</v>
      </c>
      <c r="F43">
        <f t="shared" si="1"/>
        <v>342.5</v>
      </c>
      <c r="G43">
        <f t="shared" si="2"/>
        <v>1.944750000257045E-2</v>
      </c>
      <c r="I43">
        <f t="shared" si="3"/>
        <v>1.944750000257045E-2</v>
      </c>
      <c r="O43">
        <f t="shared" ca="1" si="4"/>
        <v>9.2524336817919137E-3</v>
      </c>
      <c r="Q43" s="2">
        <f t="shared" si="5"/>
        <v>32004.872000000003</v>
      </c>
      <c r="R43">
        <f t="shared" ca="1" si="6"/>
        <v>1.0393937728507281E-4</v>
      </c>
      <c r="AA43">
        <v>6</v>
      </c>
      <c r="AC43" t="s">
        <v>33</v>
      </c>
      <c r="AE43" t="s">
        <v>35</v>
      </c>
    </row>
    <row r="44" spans="1:31">
      <c r="A44" t="s">
        <v>39</v>
      </c>
      <c r="B44" s="6" t="s">
        <v>44</v>
      </c>
      <c r="C44" s="28">
        <v>48086.5</v>
      </c>
      <c r="D44" s="28"/>
      <c r="E44">
        <f t="shared" si="0"/>
        <v>3486.6694466378576</v>
      </c>
      <c r="F44">
        <f t="shared" si="1"/>
        <v>3486.5</v>
      </c>
      <c r="G44">
        <f t="shared" si="2"/>
        <v>5.7295499995234422E-2</v>
      </c>
      <c r="I44">
        <f t="shared" si="3"/>
        <v>5.7295499995234422E-2</v>
      </c>
      <c r="O44">
        <f t="shared" ca="1" si="4"/>
        <v>2.5520715741283954E-2</v>
      </c>
      <c r="Q44" s="2">
        <f t="shared" si="5"/>
        <v>33068</v>
      </c>
      <c r="R44">
        <f t="shared" ca="1" si="6"/>
        <v>1.0096369143850988E-3</v>
      </c>
      <c r="AA44">
        <v>43</v>
      </c>
      <c r="AC44" t="s">
        <v>38</v>
      </c>
      <c r="AE44" t="s">
        <v>35</v>
      </c>
    </row>
    <row r="45" spans="1:31">
      <c r="A45" t="s">
        <v>40</v>
      </c>
      <c r="B45" s="6" t="s">
        <v>44</v>
      </c>
      <c r="C45" s="28">
        <v>48444.396000000001</v>
      </c>
      <c r="D45" s="28">
        <v>0.01</v>
      </c>
      <c r="E45">
        <f t="shared" si="0"/>
        <v>4545.1168622997438</v>
      </c>
      <c r="F45">
        <f t="shared" si="1"/>
        <v>4545</v>
      </c>
      <c r="G45">
        <f t="shared" si="2"/>
        <v>3.9514999996754341E-2</v>
      </c>
      <c r="I45">
        <f t="shared" si="3"/>
        <v>3.9514999996754341E-2</v>
      </c>
      <c r="O45">
        <f t="shared" ca="1" si="4"/>
        <v>3.0997807522445634E-2</v>
      </c>
      <c r="Q45" s="2">
        <f t="shared" si="5"/>
        <v>33425.896000000001</v>
      </c>
      <c r="R45">
        <f t="shared" ca="1" si="6"/>
        <v>7.2542567644420873E-5</v>
      </c>
      <c r="AA45">
        <v>12</v>
      </c>
      <c r="AC45" t="s">
        <v>38</v>
      </c>
      <c r="AE45" t="s">
        <v>35</v>
      </c>
    </row>
    <row r="46" spans="1:31">
      <c r="A46" t="s">
        <v>40</v>
      </c>
      <c r="B46" s="6"/>
      <c r="C46" s="28">
        <v>48447.46</v>
      </c>
      <c r="D46" s="28">
        <v>0.01</v>
      </c>
      <c r="E46">
        <f t="shared" si="0"/>
        <v>4554.1783854282121</v>
      </c>
      <c r="F46">
        <f t="shared" si="1"/>
        <v>4554</v>
      </c>
      <c r="G46">
        <f t="shared" si="2"/>
        <v>6.03179999961867E-2</v>
      </c>
      <c r="I46">
        <f t="shared" si="3"/>
        <v>6.03179999961867E-2</v>
      </c>
      <c r="O46">
        <f t="shared" ca="1" si="4"/>
        <v>3.104437703215792E-2</v>
      </c>
      <c r="Q46" s="2">
        <f t="shared" si="5"/>
        <v>33428.959999999999</v>
      </c>
      <c r="R46">
        <f t="shared" ca="1" si="6"/>
        <v>8.5694500144011313E-4</v>
      </c>
      <c r="AA46">
        <v>20</v>
      </c>
      <c r="AC46" t="s">
        <v>38</v>
      </c>
      <c r="AE46" t="s">
        <v>35</v>
      </c>
    </row>
    <row r="47" spans="1:31">
      <c r="A47" t="s">
        <v>41</v>
      </c>
      <c r="B47" s="6"/>
      <c r="C47" s="28">
        <v>48756.493000000002</v>
      </c>
      <c r="D47" s="28">
        <v>5.0000000000000001E-3</v>
      </c>
      <c r="E47">
        <f t="shared" si="0"/>
        <v>5468.1175750370439</v>
      </c>
      <c r="F47">
        <f t="shared" si="1"/>
        <v>5468</v>
      </c>
      <c r="G47">
        <f t="shared" si="2"/>
        <v>3.9755999998305924E-2</v>
      </c>
      <c r="I47">
        <f t="shared" si="3"/>
        <v>3.9755999998305924E-2</v>
      </c>
      <c r="O47">
        <f t="shared" ca="1" si="4"/>
        <v>3.5773769462939004E-2</v>
      </c>
      <c r="Q47" s="2">
        <f t="shared" si="5"/>
        <v>33737.993000000002</v>
      </c>
      <c r="R47">
        <f t="shared" ca="1" si="6"/>
        <v>1.5858160036808712E-5</v>
      </c>
      <c r="AA47">
        <v>29</v>
      </c>
      <c r="AC47" t="s">
        <v>38</v>
      </c>
      <c r="AE47" t="s">
        <v>35</v>
      </c>
    </row>
    <row r="48" spans="1:31">
      <c r="A48" t="s">
        <v>42</v>
      </c>
      <c r="B48" s="6" t="s">
        <v>44</v>
      </c>
      <c r="C48" s="28">
        <v>49536.413999999997</v>
      </c>
      <c r="D48" s="28">
        <v>7.0000000000000001E-3</v>
      </c>
      <c r="E48">
        <f t="shared" si="0"/>
        <v>7774.6685475833347</v>
      </c>
      <c r="F48">
        <f t="shared" si="1"/>
        <v>7774.5</v>
      </c>
      <c r="G48">
        <f t="shared" si="2"/>
        <v>5.6991499994182959E-2</v>
      </c>
      <c r="I48">
        <f t="shared" si="3"/>
        <v>5.6991499994182959E-2</v>
      </c>
      <c r="O48">
        <f t="shared" ca="1" si="4"/>
        <v>4.7708499924204395E-2</v>
      </c>
      <c r="Q48" s="2">
        <f t="shared" si="5"/>
        <v>34517.913999999997</v>
      </c>
      <c r="R48">
        <f t="shared" ca="1" si="6"/>
        <v>8.617409029922203E-5</v>
      </c>
      <c r="AA48">
        <v>15</v>
      </c>
      <c r="AC48" t="s">
        <v>38</v>
      </c>
      <c r="AE48" t="s">
        <v>35</v>
      </c>
    </row>
    <row r="49" spans="1:31">
      <c r="A49" t="s">
        <v>43</v>
      </c>
      <c r="B49" s="6"/>
      <c r="C49" s="28">
        <v>50898.565000000002</v>
      </c>
      <c r="D49" s="28">
        <v>5.0000000000000001E-3</v>
      </c>
      <c r="E49">
        <f t="shared" si="0"/>
        <v>11803.115933671073</v>
      </c>
      <c r="F49">
        <f t="shared" si="1"/>
        <v>11803</v>
      </c>
      <c r="G49">
        <f t="shared" si="2"/>
        <v>3.9200999999593478E-2</v>
      </c>
      <c r="I49">
        <f t="shared" si="3"/>
        <v>3.9200999999593478E-2</v>
      </c>
      <c r="O49">
        <f t="shared" ca="1" si="4"/>
        <v>6.8553529910420574E-2</v>
      </c>
      <c r="Q49" s="2">
        <f t="shared" si="5"/>
        <v>35880.065000000002</v>
      </c>
      <c r="R49">
        <f t="shared" ca="1" si="6"/>
        <v>8.6157101216599932E-4</v>
      </c>
      <c r="AA49">
        <v>14</v>
      </c>
      <c r="AC49" t="s">
        <v>38</v>
      </c>
      <c r="AE49" t="s">
        <v>35</v>
      </c>
    </row>
    <row r="50" spans="1:31">
      <c r="A50" s="16" t="s">
        <v>52</v>
      </c>
      <c r="B50" s="17" t="s">
        <v>53</v>
      </c>
      <c r="C50" s="16">
        <v>52239.793700000002</v>
      </c>
      <c r="D50" s="16">
        <v>2.7000000000000001E-3</v>
      </c>
      <c r="E50">
        <f t="shared" si="0"/>
        <v>15769.687371537237</v>
      </c>
      <c r="F50">
        <f t="shared" si="1"/>
        <v>15769.5</v>
      </c>
      <c r="G50">
        <f t="shared" si="2"/>
        <v>6.3356500002555549E-2</v>
      </c>
      <c r="J50">
        <f t="shared" ref="J50:J60" si="7">+G50</f>
        <v>6.3356500002555549E-2</v>
      </c>
      <c r="O50">
        <f t="shared" ca="1" si="4"/>
        <v>8.9077747718618788E-2</v>
      </c>
      <c r="Q50" s="2">
        <f t="shared" si="5"/>
        <v>37221.293700000002</v>
      </c>
      <c r="R50">
        <f t="shared" ca="1" si="6"/>
        <v>6.6158258407108845E-4</v>
      </c>
    </row>
    <row r="51" spans="1:31">
      <c r="A51" s="27" t="s">
        <v>65</v>
      </c>
      <c r="B51" s="26" t="s">
        <v>44</v>
      </c>
      <c r="C51" s="27">
        <v>52501.356</v>
      </c>
      <c r="D51" s="27">
        <v>5.0000000000000001E-3</v>
      </c>
      <c r="E51">
        <f t="shared" si="0"/>
        <v>16543.235945619028</v>
      </c>
      <c r="F51">
        <f t="shared" si="1"/>
        <v>16543</v>
      </c>
      <c r="G51">
        <f t="shared" si="2"/>
        <v>7.9781000000366475E-2</v>
      </c>
      <c r="J51">
        <f t="shared" si="7"/>
        <v>7.9781000000366475E-2</v>
      </c>
      <c r="O51">
        <f t="shared" ca="1" si="4"/>
        <v>9.3080138358891409E-2</v>
      </c>
      <c r="Q51" s="2">
        <f t="shared" si="5"/>
        <v>37482.856</v>
      </c>
      <c r="R51">
        <f t="shared" ca="1" si="6"/>
        <v>1.7686708107918927E-4</v>
      </c>
    </row>
    <row r="52" spans="1:31">
      <c r="A52" s="16" t="s">
        <v>50</v>
      </c>
      <c r="B52" s="17" t="s">
        <v>44</v>
      </c>
      <c r="C52" s="16">
        <v>52817.313000000002</v>
      </c>
      <c r="D52" s="24">
        <v>2E-3</v>
      </c>
      <c r="E52">
        <f t="shared" si="0"/>
        <v>17477.652284751857</v>
      </c>
      <c r="F52">
        <f t="shared" si="1"/>
        <v>17477.5</v>
      </c>
      <c r="G52">
        <f t="shared" si="2"/>
        <v>5.1492500002495944E-2</v>
      </c>
      <c r="J52">
        <f t="shared" si="7"/>
        <v>5.1492500002495944E-2</v>
      </c>
      <c r="O52">
        <f t="shared" ca="1" si="4"/>
        <v>9.7915605784017146E-2</v>
      </c>
      <c r="Q52" s="2">
        <f t="shared" si="5"/>
        <v>37798.813000000002</v>
      </c>
      <c r="R52">
        <f t="shared" ca="1" si="6"/>
        <v>2.1551047504023073E-3</v>
      </c>
    </row>
    <row r="53" spans="1:31">
      <c r="A53" s="16" t="s">
        <v>50</v>
      </c>
      <c r="B53" s="17" t="s">
        <v>44</v>
      </c>
      <c r="C53" s="16">
        <v>52828.307000000001</v>
      </c>
      <c r="D53" s="24">
        <v>3.0000000000000001E-3</v>
      </c>
      <c r="E53">
        <f t="shared" si="0"/>
        <v>17510.166118065965</v>
      </c>
      <c r="F53">
        <f t="shared" si="1"/>
        <v>17510</v>
      </c>
      <c r="G53">
        <f t="shared" si="2"/>
        <v>5.6169999996200204E-2</v>
      </c>
      <c r="J53">
        <f t="shared" si="7"/>
        <v>5.6169999996200204E-2</v>
      </c>
      <c r="O53">
        <f t="shared" ca="1" si="4"/>
        <v>9.8083773457978182E-2</v>
      </c>
      <c r="Q53" s="2">
        <f t="shared" si="5"/>
        <v>37809.807000000001</v>
      </c>
      <c r="R53">
        <f t="shared" ca="1" si="6"/>
        <v>1.7567644058052439E-3</v>
      </c>
    </row>
    <row r="54" spans="1:31">
      <c r="A54" s="25" t="s">
        <v>58</v>
      </c>
      <c r="B54" s="26" t="s">
        <v>53</v>
      </c>
      <c r="C54" s="27">
        <v>53165.434000000001</v>
      </c>
      <c r="D54" s="27">
        <v>5.0000000000000001E-3</v>
      </c>
      <c r="E54">
        <f t="shared" si="0"/>
        <v>18507.190957404335</v>
      </c>
      <c r="F54">
        <f t="shared" si="1"/>
        <v>18507</v>
      </c>
      <c r="G54">
        <f t="shared" si="2"/>
        <v>6.4569000001938548E-2</v>
      </c>
      <c r="J54">
        <f t="shared" si="7"/>
        <v>6.4569000001938548E-2</v>
      </c>
      <c r="O54">
        <f t="shared" ca="1" si="4"/>
        <v>0.1032426402561059</v>
      </c>
      <c r="Q54" s="2">
        <f t="shared" si="5"/>
        <v>38146.934000000001</v>
      </c>
      <c r="R54">
        <f t="shared" ref="R54:R61" ca="1" si="8">+(O54-G54)^2</f>
        <v>1.4956504505087532E-3</v>
      </c>
    </row>
    <row r="55" spans="1:31">
      <c r="A55" s="47" t="s">
        <v>71</v>
      </c>
      <c r="B55" s="48" t="s">
        <v>44</v>
      </c>
      <c r="C55" s="47">
        <v>53544.703800000003</v>
      </c>
      <c r="D55" s="47">
        <v>2.9999999999999997E-4</v>
      </c>
      <c r="E55">
        <f t="shared" si="0"/>
        <v>19628.849594686119</v>
      </c>
      <c r="F55" s="46">
        <f t="shared" ref="F55:F61" si="9">ROUND(2*E55,0)/2-0.5</f>
        <v>19628.5</v>
      </c>
      <c r="G55">
        <f t="shared" si="2"/>
        <v>0.11820950000401353</v>
      </c>
      <c r="J55">
        <f t="shared" si="7"/>
        <v>0.11820950000401353</v>
      </c>
      <c r="O55">
        <f t="shared" ca="1" si="4"/>
        <v>0.10904571860525358</v>
      </c>
      <c r="Q55" s="2">
        <f t="shared" si="5"/>
        <v>38526.203800000003</v>
      </c>
      <c r="R55">
        <f t="shared" ca="1" si="8"/>
        <v>8.3974889524258891E-5</v>
      </c>
    </row>
    <row r="56" spans="1:31">
      <c r="A56" s="47" t="s">
        <v>71</v>
      </c>
      <c r="B56" s="48" t="s">
        <v>53</v>
      </c>
      <c r="C56" s="47">
        <v>53552.646500000003</v>
      </c>
      <c r="D56" s="47">
        <v>5.0000000000000001E-4</v>
      </c>
      <c r="E56">
        <f t="shared" si="0"/>
        <v>19652.339464057044</v>
      </c>
      <c r="F56" s="46">
        <f t="shared" si="9"/>
        <v>19652</v>
      </c>
      <c r="G56">
        <f t="shared" si="2"/>
        <v>0.11478400000487454</v>
      </c>
      <c r="J56">
        <f t="shared" si="7"/>
        <v>0.11478400000487454</v>
      </c>
      <c r="O56">
        <f t="shared" ca="1" si="4"/>
        <v>0.10916731676950234</v>
      </c>
      <c r="Q56" s="2">
        <f t="shared" si="5"/>
        <v>38534.146500000003</v>
      </c>
      <c r="R56">
        <f t="shared" ca="1" si="8"/>
        <v>3.1547130566511184E-5</v>
      </c>
    </row>
    <row r="57" spans="1:31">
      <c r="A57" s="47" t="s">
        <v>70</v>
      </c>
      <c r="B57" s="48" t="s">
        <v>53</v>
      </c>
      <c r="C57" s="47">
        <v>54983.595999999998</v>
      </c>
      <c r="D57" s="47">
        <v>3.0000000000000001E-3</v>
      </c>
      <c r="E57">
        <f t="shared" si="0"/>
        <v>23884.252646148103</v>
      </c>
      <c r="F57" s="46">
        <f t="shared" si="9"/>
        <v>23884</v>
      </c>
      <c r="G57">
        <f t="shared" si="2"/>
        <v>8.5427999998501036E-2</v>
      </c>
      <c r="J57">
        <f t="shared" si="7"/>
        <v>8.5427999998501036E-2</v>
      </c>
      <c r="O57">
        <f t="shared" ca="1" si="4"/>
        <v>0.13106533511421298</v>
      </c>
      <c r="Q57" s="2">
        <f t="shared" si="5"/>
        <v>39965.095999999998</v>
      </c>
      <c r="R57">
        <f t="shared" ca="1" si="8"/>
        <v>2.0827663564637945E-3</v>
      </c>
    </row>
    <row r="58" spans="1:31">
      <c r="A58" s="47" t="s">
        <v>67</v>
      </c>
      <c r="B58" s="48" t="s">
        <v>53</v>
      </c>
      <c r="C58" s="47">
        <v>54984.821199999998</v>
      </c>
      <c r="D58" s="47">
        <v>4.0000000000000002E-4</v>
      </c>
      <c r="E58">
        <f t="shared" si="0"/>
        <v>23887.876072433028</v>
      </c>
      <c r="F58" s="46">
        <f t="shared" si="9"/>
        <v>23887.5</v>
      </c>
      <c r="G58">
        <f t="shared" si="2"/>
        <v>0.12716250000084983</v>
      </c>
      <c r="J58">
        <f t="shared" si="7"/>
        <v>0.12716250000084983</v>
      </c>
      <c r="O58">
        <f t="shared" ca="1" si="4"/>
        <v>0.13108344547910111</v>
      </c>
      <c r="Q58" s="2">
        <f t="shared" si="5"/>
        <v>39966.321199999998</v>
      </c>
      <c r="R58">
        <f t="shared" ca="1" si="8"/>
        <v>1.5373813443419167E-5</v>
      </c>
    </row>
    <row r="59" spans="1:31">
      <c r="A59" s="47" t="s">
        <v>73</v>
      </c>
      <c r="B59" s="48" t="s">
        <v>44</v>
      </c>
      <c r="C59" s="47">
        <v>55631.587</v>
      </c>
      <c r="D59" s="47">
        <v>3.0000000000000001E-3</v>
      </c>
      <c r="E59">
        <f t="shared" si="0"/>
        <v>25800.631704092761</v>
      </c>
      <c r="F59" s="46">
        <f t="shared" si="9"/>
        <v>25800</v>
      </c>
      <c r="G59">
        <f t="shared" si="2"/>
        <v>0.21359999999549473</v>
      </c>
      <c r="J59">
        <f t="shared" si="7"/>
        <v>0.21359999999549473</v>
      </c>
      <c r="O59">
        <f t="shared" ca="1" si="4"/>
        <v>0.14097946629296199</v>
      </c>
      <c r="Q59" s="2">
        <f t="shared" si="5"/>
        <v>40613.087</v>
      </c>
      <c r="R59">
        <f t="shared" ca="1" si="8"/>
        <v>5.2737419152406933E-3</v>
      </c>
    </row>
    <row r="60" spans="1:31">
      <c r="A60" s="47" t="s">
        <v>72</v>
      </c>
      <c r="B60" s="48" t="s">
        <v>53</v>
      </c>
      <c r="C60" s="47">
        <v>55667.825599999996</v>
      </c>
      <c r="D60" s="47">
        <v>1E-3</v>
      </c>
      <c r="E60">
        <f t="shared" si="0"/>
        <v>25907.804325516867</v>
      </c>
      <c r="F60" s="46">
        <f t="shared" si="9"/>
        <v>25907.5</v>
      </c>
      <c r="G60">
        <f t="shared" si="2"/>
        <v>0.10290249999525258</v>
      </c>
      <c r="J60">
        <f t="shared" si="7"/>
        <v>0.10290249999525258</v>
      </c>
      <c r="O60">
        <f t="shared" ca="1" si="4"/>
        <v>0.1415357132145254</v>
      </c>
      <c r="Q60" s="2">
        <f t="shared" si="5"/>
        <v>40649.325599999996</v>
      </c>
      <c r="R60">
        <f t="shared" ca="1" si="8"/>
        <v>1.4925251636457963E-3</v>
      </c>
    </row>
    <row r="61" spans="1:31">
      <c r="A61" s="49" t="s">
        <v>74</v>
      </c>
      <c r="B61" s="50" t="s">
        <v>44</v>
      </c>
      <c r="C61" s="49">
        <v>56045.872100000001</v>
      </c>
      <c r="D61" s="49">
        <v>2.9999999999999997E-4</v>
      </c>
      <c r="E61">
        <f>+(C61-C$7)/C$8</f>
        <v>27025.845155604449</v>
      </c>
      <c r="F61" s="46">
        <f t="shared" si="9"/>
        <v>27025.5</v>
      </c>
      <c r="G61">
        <f>+C61-(C$7+F61*C$8)</f>
        <v>0.11670849999791244</v>
      </c>
      <c r="J61">
        <f>+G61</f>
        <v>0.11670849999791244</v>
      </c>
      <c r="O61">
        <f ca="1">+C$11+C$12*$F61</f>
        <v>0.14732068119878494</v>
      </c>
      <c r="Q61" s="2">
        <f>+C61-15018.5</f>
        <v>41027.372100000001</v>
      </c>
      <c r="R61">
        <f t="shared" ca="1" si="8"/>
        <v>9.3710563787505175E-4</v>
      </c>
    </row>
    <row r="62" spans="1:31">
      <c r="A62" s="25" t="s">
        <v>80</v>
      </c>
      <c r="B62" s="26" t="s">
        <v>53</v>
      </c>
      <c r="C62" s="27">
        <v>56092.288999999997</v>
      </c>
      <c r="D62" s="25" t="s">
        <v>81</v>
      </c>
      <c r="E62">
        <f>+(C62-C$7)/C$8</f>
        <v>27163.119245977159</v>
      </c>
      <c r="F62" s="46">
        <f>ROUND(2*E62,0)/2-0.5</f>
        <v>27162.5</v>
      </c>
      <c r="G62">
        <f>+C62-(C$7+F62*C$8)</f>
        <v>0.20938749999186257</v>
      </c>
      <c r="J62">
        <f>+G62</f>
        <v>0.20938749999186257</v>
      </c>
      <c r="O62">
        <f ca="1">+C$11+C$12*$F62</f>
        <v>0.1480295726244053</v>
      </c>
      <c r="Q62" s="2">
        <f>+C62-15018.5</f>
        <v>41073.788999999997</v>
      </c>
      <c r="R62">
        <f ca="1">+(O62-G62)^2</f>
        <v>3.7647952508301614E-3</v>
      </c>
    </row>
    <row r="63" spans="1:31">
      <c r="A63" s="69" t="s">
        <v>0</v>
      </c>
      <c r="B63" s="70" t="s">
        <v>53</v>
      </c>
      <c r="C63" s="71">
        <v>57922.463000000003</v>
      </c>
      <c r="D63" s="71">
        <v>4.0000000000000001E-3</v>
      </c>
      <c r="E63">
        <f>+(C63-C$7)/C$8</f>
        <v>32575.705417690675</v>
      </c>
      <c r="F63" s="46">
        <f>ROUND(2*E63,0)/2-0.5</f>
        <v>32575</v>
      </c>
      <c r="G63">
        <f>+C63-(C$7+F63*C$8)</f>
        <v>0.23852500000066357</v>
      </c>
      <c r="J63">
        <f>+G63</f>
        <v>0.23852500000066357</v>
      </c>
      <c r="O63">
        <f ca="1">+C$11+C$12*$F63</f>
        <v>0.17603595832637753</v>
      </c>
      <c r="Q63" s="2">
        <f>+C63-15018.5</f>
        <v>42903.963000000003</v>
      </c>
      <c r="R63">
        <f ca="1">+(O63-G63)^2</f>
        <v>3.9048803293706574E-3</v>
      </c>
    </row>
    <row r="64" spans="1:31">
      <c r="A64" s="27"/>
      <c r="B64" s="26"/>
      <c r="C64" s="27"/>
      <c r="D64" s="27"/>
      <c r="Q64" s="2"/>
    </row>
    <row r="65" spans="3:4">
      <c r="C65" s="28"/>
      <c r="D65" s="28"/>
    </row>
    <row r="66" spans="3:4">
      <c r="C66" s="28"/>
      <c r="D66" s="28"/>
    </row>
    <row r="67" spans="3:4">
      <c r="C67" s="28"/>
      <c r="D67" s="28"/>
    </row>
    <row r="68" spans="3:4">
      <c r="C68" s="28"/>
      <c r="D68" s="28"/>
    </row>
    <row r="69" spans="3:4">
      <c r="C69" s="28"/>
      <c r="D69" s="28"/>
    </row>
    <row r="70" spans="3:4">
      <c r="C70" s="28"/>
      <c r="D70" s="28"/>
    </row>
    <row r="71" spans="3:4">
      <c r="C71" s="28"/>
      <c r="D71" s="28"/>
    </row>
    <row r="72" spans="3:4">
      <c r="C72" s="28"/>
      <c r="D72" s="28"/>
    </row>
    <row r="73" spans="3:4">
      <c r="C73" s="28"/>
      <c r="D73" s="28"/>
    </row>
    <row r="74" spans="3:4">
      <c r="C74" s="28"/>
      <c r="D74" s="28"/>
    </row>
    <row r="75" spans="3:4">
      <c r="C75" s="28"/>
      <c r="D75" s="28"/>
    </row>
    <row r="76" spans="3:4">
      <c r="C76" s="28"/>
      <c r="D76" s="28"/>
    </row>
    <row r="77" spans="3:4">
      <c r="C77" s="28"/>
      <c r="D77" s="28"/>
    </row>
    <row r="78" spans="3:4">
      <c r="C78" s="28"/>
      <c r="D78" s="28"/>
    </row>
    <row r="79" spans="3:4">
      <c r="C79" s="28"/>
      <c r="D79" s="28"/>
    </row>
    <row r="80" spans="3:4">
      <c r="C80" s="28"/>
      <c r="D80" s="28"/>
    </row>
    <row r="81" spans="3:4">
      <c r="C81" s="28"/>
      <c r="D81" s="28"/>
    </row>
    <row r="82" spans="3:4">
      <c r="C82" s="28"/>
      <c r="D82" s="28"/>
    </row>
    <row r="83" spans="3:4">
      <c r="C83" s="28"/>
      <c r="D83" s="28"/>
    </row>
    <row r="84" spans="3:4">
      <c r="C84" s="28"/>
      <c r="D84" s="28"/>
    </row>
    <row r="85" spans="3:4">
      <c r="C85" s="28"/>
      <c r="D85" s="28"/>
    </row>
    <row r="86" spans="3:4">
      <c r="C86" s="28"/>
      <c r="D86" s="28"/>
    </row>
    <row r="87" spans="3:4">
      <c r="C87" s="28"/>
      <c r="D87" s="28"/>
    </row>
    <row r="88" spans="3:4">
      <c r="C88" s="28"/>
      <c r="D88" s="28"/>
    </row>
    <row r="89" spans="3:4">
      <c r="C89" s="28"/>
      <c r="D89" s="28"/>
    </row>
    <row r="90" spans="3:4">
      <c r="C90" s="28"/>
      <c r="D90" s="28"/>
    </row>
    <row r="91" spans="3:4">
      <c r="C91" s="28"/>
      <c r="D91" s="28"/>
    </row>
    <row r="92" spans="3:4">
      <c r="C92" s="28"/>
      <c r="D92" s="28"/>
    </row>
    <row r="93" spans="3:4">
      <c r="C93" s="28"/>
      <c r="D93" s="28"/>
    </row>
    <row r="94" spans="3:4">
      <c r="C94" s="28"/>
      <c r="D94" s="28"/>
    </row>
    <row r="95" spans="3:4">
      <c r="C95" s="28"/>
      <c r="D95" s="28"/>
    </row>
    <row r="96" spans="3:4">
      <c r="C96" s="28"/>
      <c r="D96" s="28"/>
    </row>
    <row r="97" spans="3:4">
      <c r="C97" s="28"/>
      <c r="D97" s="28"/>
    </row>
    <row r="98" spans="3:4">
      <c r="C98" s="28"/>
      <c r="D98" s="28"/>
    </row>
    <row r="99" spans="3:4">
      <c r="C99" s="28"/>
      <c r="D99" s="28"/>
    </row>
    <row r="100" spans="3:4">
      <c r="C100" s="28"/>
      <c r="D100" s="28"/>
    </row>
    <row r="101" spans="3:4">
      <c r="C101" s="28"/>
      <c r="D101" s="28"/>
    </row>
    <row r="102" spans="3:4">
      <c r="C102" s="28"/>
      <c r="D102" s="28"/>
    </row>
    <row r="103" spans="3:4">
      <c r="C103" s="28"/>
      <c r="D103" s="28"/>
    </row>
    <row r="104" spans="3:4">
      <c r="C104" s="28"/>
      <c r="D104" s="28"/>
    </row>
    <row r="105" spans="3:4">
      <c r="C105" s="28"/>
      <c r="D105" s="28"/>
    </row>
    <row r="106" spans="3:4">
      <c r="C106" s="28"/>
      <c r="D106" s="28"/>
    </row>
    <row r="107" spans="3:4">
      <c r="C107" s="28"/>
      <c r="D107" s="28"/>
    </row>
    <row r="108" spans="3:4">
      <c r="C108" s="28"/>
      <c r="D108" s="28"/>
    </row>
    <row r="109" spans="3:4">
      <c r="C109" s="28"/>
      <c r="D109" s="28"/>
    </row>
    <row r="110" spans="3:4">
      <c r="C110" s="28"/>
      <c r="D110" s="28"/>
    </row>
    <row r="111" spans="3:4">
      <c r="C111" s="28"/>
      <c r="D111" s="28"/>
    </row>
    <row r="112" spans="3:4">
      <c r="C112" s="28"/>
      <c r="D112" s="28"/>
    </row>
    <row r="113" spans="3:4">
      <c r="C113" s="28"/>
      <c r="D113" s="28"/>
    </row>
    <row r="114" spans="3:4">
      <c r="C114" s="28"/>
      <c r="D114" s="28"/>
    </row>
    <row r="115" spans="3:4">
      <c r="C115" s="28"/>
      <c r="D115" s="28"/>
    </row>
    <row r="116" spans="3:4">
      <c r="C116" s="28"/>
      <c r="D116" s="28"/>
    </row>
    <row r="117" spans="3:4">
      <c r="C117" s="28"/>
      <c r="D117" s="28"/>
    </row>
    <row r="118" spans="3:4">
      <c r="C118" s="28"/>
      <c r="D118" s="28"/>
    </row>
    <row r="119" spans="3:4">
      <c r="C119" s="28"/>
      <c r="D119" s="28"/>
    </row>
    <row r="120" spans="3:4">
      <c r="C120" s="28"/>
      <c r="D120" s="28"/>
    </row>
    <row r="121" spans="3:4">
      <c r="C121" s="28"/>
      <c r="D121" s="28"/>
    </row>
    <row r="122" spans="3:4">
      <c r="C122" s="28"/>
      <c r="D122" s="28"/>
    </row>
    <row r="123" spans="3:4">
      <c r="C123" s="28"/>
      <c r="D123" s="28"/>
    </row>
    <row r="124" spans="3:4">
      <c r="C124" s="28"/>
      <c r="D124" s="28"/>
    </row>
    <row r="125" spans="3:4">
      <c r="C125" s="28"/>
      <c r="D125" s="28"/>
    </row>
    <row r="126" spans="3:4">
      <c r="C126" s="28"/>
      <c r="D126" s="28"/>
    </row>
    <row r="127" spans="3:4">
      <c r="C127" s="28"/>
      <c r="D127" s="28"/>
    </row>
    <row r="128" spans="3:4">
      <c r="C128" s="28"/>
      <c r="D128" s="28"/>
    </row>
    <row r="129" spans="3:4">
      <c r="C129" s="28"/>
      <c r="D129" s="28"/>
    </row>
    <row r="130" spans="3:4">
      <c r="C130" s="28"/>
      <c r="D130" s="28"/>
    </row>
    <row r="131" spans="3:4">
      <c r="C131" s="28"/>
      <c r="D131" s="28"/>
    </row>
    <row r="132" spans="3:4">
      <c r="C132" s="28"/>
      <c r="D132" s="28"/>
    </row>
    <row r="133" spans="3:4">
      <c r="C133" s="28"/>
      <c r="D133" s="28"/>
    </row>
    <row r="134" spans="3:4">
      <c r="C134" s="28"/>
      <c r="D134" s="28"/>
    </row>
    <row r="135" spans="3:4">
      <c r="C135" s="28"/>
      <c r="D135" s="28"/>
    </row>
    <row r="136" spans="3:4">
      <c r="C136" s="28"/>
      <c r="D136" s="28"/>
    </row>
    <row r="137" spans="3:4">
      <c r="C137" s="28"/>
      <c r="D137" s="28"/>
    </row>
    <row r="138" spans="3:4">
      <c r="C138" s="28"/>
      <c r="D138" s="28"/>
    </row>
    <row r="139" spans="3:4">
      <c r="C139" s="28"/>
      <c r="D139" s="28"/>
    </row>
    <row r="140" spans="3:4">
      <c r="C140" s="28"/>
      <c r="D140" s="28"/>
    </row>
    <row r="141" spans="3:4">
      <c r="C141" s="28"/>
      <c r="D141" s="28"/>
    </row>
    <row r="142" spans="3:4">
      <c r="C142" s="28"/>
      <c r="D142" s="28"/>
    </row>
    <row r="143" spans="3:4">
      <c r="C143" s="28"/>
      <c r="D143" s="28"/>
    </row>
    <row r="144" spans="3:4">
      <c r="C144" s="28"/>
      <c r="D144" s="28"/>
    </row>
    <row r="145" spans="3:4">
      <c r="C145" s="28"/>
      <c r="D145" s="28"/>
    </row>
    <row r="146" spans="3:4">
      <c r="C146" s="28"/>
      <c r="D146" s="28"/>
    </row>
    <row r="147" spans="3:4">
      <c r="C147" s="28"/>
      <c r="D147" s="28"/>
    </row>
    <row r="148" spans="3:4">
      <c r="C148" s="28"/>
      <c r="D148" s="28"/>
    </row>
    <row r="149" spans="3:4">
      <c r="C149" s="28"/>
      <c r="D149" s="28"/>
    </row>
    <row r="150" spans="3:4">
      <c r="C150" s="28"/>
      <c r="D150" s="28"/>
    </row>
    <row r="151" spans="3:4">
      <c r="C151" s="28"/>
      <c r="D151" s="28"/>
    </row>
    <row r="152" spans="3:4">
      <c r="C152" s="28"/>
      <c r="D152" s="28"/>
    </row>
    <row r="153" spans="3:4">
      <c r="C153" s="28"/>
      <c r="D153" s="28"/>
    </row>
    <row r="154" spans="3:4">
      <c r="C154" s="28"/>
      <c r="D154" s="28"/>
    </row>
    <row r="155" spans="3:4">
      <c r="C155" s="28"/>
      <c r="D155" s="28"/>
    </row>
    <row r="156" spans="3:4">
      <c r="C156" s="28"/>
      <c r="D156" s="28"/>
    </row>
    <row r="157" spans="3:4">
      <c r="C157" s="28"/>
      <c r="D157" s="28"/>
    </row>
    <row r="158" spans="3:4">
      <c r="C158" s="28"/>
      <c r="D158" s="28"/>
    </row>
    <row r="159" spans="3:4">
      <c r="C159" s="28"/>
      <c r="D159" s="28"/>
    </row>
    <row r="160" spans="3:4">
      <c r="C160" s="28"/>
      <c r="D160" s="28"/>
    </row>
    <row r="161" spans="3:4">
      <c r="C161" s="28"/>
      <c r="D161" s="28"/>
    </row>
    <row r="162" spans="3:4">
      <c r="C162" s="28"/>
      <c r="D162" s="28"/>
    </row>
    <row r="163" spans="3:4">
      <c r="C163" s="28"/>
      <c r="D163" s="28"/>
    </row>
    <row r="164" spans="3:4">
      <c r="C164" s="28"/>
      <c r="D164" s="28"/>
    </row>
    <row r="165" spans="3:4">
      <c r="C165" s="28"/>
      <c r="D165" s="28"/>
    </row>
    <row r="166" spans="3:4">
      <c r="C166" s="28"/>
      <c r="D166" s="28"/>
    </row>
    <row r="167" spans="3:4">
      <c r="C167" s="28"/>
      <c r="D167" s="28"/>
    </row>
    <row r="168" spans="3:4">
      <c r="C168" s="28"/>
      <c r="D168" s="28"/>
    </row>
    <row r="169" spans="3:4">
      <c r="C169" s="28"/>
      <c r="D169" s="28"/>
    </row>
    <row r="170" spans="3:4">
      <c r="C170" s="28"/>
      <c r="D170" s="28"/>
    </row>
    <row r="171" spans="3:4">
      <c r="C171" s="28"/>
      <c r="D171" s="28"/>
    </row>
    <row r="172" spans="3:4">
      <c r="C172" s="28"/>
      <c r="D172" s="28"/>
    </row>
    <row r="173" spans="3:4">
      <c r="C173" s="28"/>
      <c r="D173" s="28"/>
    </row>
    <row r="174" spans="3:4">
      <c r="C174" s="28"/>
      <c r="D174" s="28"/>
    </row>
    <row r="175" spans="3:4">
      <c r="C175" s="28"/>
      <c r="D175" s="28"/>
    </row>
    <row r="176" spans="3:4">
      <c r="C176" s="28"/>
      <c r="D176" s="28"/>
    </row>
    <row r="177" spans="3:4">
      <c r="C177" s="28"/>
      <c r="D177" s="28"/>
    </row>
    <row r="178" spans="3:4">
      <c r="C178" s="28"/>
      <c r="D178" s="28"/>
    </row>
    <row r="179" spans="3:4">
      <c r="C179" s="28"/>
      <c r="D179" s="28"/>
    </row>
    <row r="180" spans="3:4">
      <c r="C180" s="28"/>
      <c r="D180" s="28"/>
    </row>
    <row r="181" spans="3:4">
      <c r="C181" s="28"/>
      <c r="D181" s="28"/>
    </row>
    <row r="182" spans="3:4">
      <c r="C182" s="28"/>
      <c r="D182" s="28"/>
    </row>
    <row r="183" spans="3:4">
      <c r="C183" s="28"/>
      <c r="D183" s="28"/>
    </row>
    <row r="184" spans="3:4">
      <c r="C184" s="28"/>
      <c r="D184" s="28"/>
    </row>
    <row r="185" spans="3:4">
      <c r="C185" s="28"/>
      <c r="D185" s="28"/>
    </row>
    <row r="186" spans="3:4">
      <c r="C186" s="28"/>
      <c r="D186" s="28"/>
    </row>
    <row r="187" spans="3:4">
      <c r="C187" s="28"/>
      <c r="D187" s="28"/>
    </row>
    <row r="188" spans="3:4">
      <c r="C188" s="28"/>
      <c r="D188" s="28"/>
    </row>
    <row r="189" spans="3:4">
      <c r="C189" s="28"/>
      <c r="D189" s="28"/>
    </row>
    <row r="190" spans="3:4">
      <c r="C190" s="28"/>
      <c r="D190" s="28"/>
    </row>
    <row r="191" spans="3:4">
      <c r="C191" s="28"/>
      <c r="D191" s="28"/>
    </row>
    <row r="192" spans="3:4">
      <c r="C192" s="28"/>
      <c r="D192" s="28"/>
    </row>
    <row r="193" spans="3:4">
      <c r="C193" s="28"/>
      <c r="D193" s="28"/>
    </row>
    <row r="194" spans="3:4">
      <c r="C194" s="28"/>
      <c r="D194" s="28"/>
    </row>
    <row r="195" spans="3:4">
      <c r="C195" s="28"/>
      <c r="D195" s="28"/>
    </row>
    <row r="196" spans="3:4">
      <c r="C196" s="28"/>
      <c r="D196" s="28"/>
    </row>
    <row r="197" spans="3:4">
      <c r="C197" s="28"/>
      <c r="D197" s="28"/>
    </row>
    <row r="198" spans="3:4">
      <c r="C198" s="28"/>
      <c r="D198" s="28"/>
    </row>
    <row r="199" spans="3:4">
      <c r="C199" s="28"/>
      <c r="D199" s="28"/>
    </row>
    <row r="200" spans="3:4">
      <c r="C200" s="28"/>
      <c r="D200" s="28"/>
    </row>
    <row r="201" spans="3:4">
      <c r="C201" s="28"/>
      <c r="D201" s="28"/>
    </row>
    <row r="202" spans="3:4">
      <c r="C202" s="28"/>
      <c r="D202" s="28"/>
    </row>
    <row r="203" spans="3:4">
      <c r="C203" s="28"/>
      <c r="D203" s="28"/>
    </row>
    <row r="204" spans="3:4">
      <c r="C204" s="28"/>
      <c r="D204" s="28"/>
    </row>
    <row r="205" spans="3:4">
      <c r="C205" s="28"/>
      <c r="D205" s="28"/>
    </row>
    <row r="206" spans="3:4">
      <c r="C206" s="28"/>
      <c r="D206" s="28"/>
    </row>
    <row r="207" spans="3:4">
      <c r="C207" s="28"/>
      <c r="D207" s="28"/>
    </row>
    <row r="208" spans="3:4">
      <c r="C208" s="28"/>
      <c r="D208" s="28"/>
    </row>
    <row r="209" spans="3:4">
      <c r="C209" s="28"/>
      <c r="D209" s="28"/>
    </row>
    <row r="210" spans="3:4">
      <c r="C210" s="28"/>
      <c r="D210" s="28"/>
    </row>
    <row r="211" spans="3:4">
      <c r="C211" s="28"/>
      <c r="D211" s="28"/>
    </row>
    <row r="212" spans="3:4">
      <c r="C212" s="28"/>
      <c r="D212" s="28"/>
    </row>
    <row r="213" spans="3:4">
      <c r="C213" s="28"/>
      <c r="D213" s="28"/>
    </row>
    <row r="214" spans="3:4">
      <c r="C214" s="28"/>
      <c r="D214" s="28"/>
    </row>
    <row r="215" spans="3:4">
      <c r="C215" s="28"/>
      <c r="D215" s="28"/>
    </row>
    <row r="216" spans="3:4">
      <c r="C216" s="28"/>
      <c r="D216" s="28"/>
    </row>
    <row r="217" spans="3:4">
      <c r="C217" s="28"/>
      <c r="D217" s="28"/>
    </row>
    <row r="218" spans="3:4">
      <c r="C218" s="28"/>
      <c r="D218" s="28"/>
    </row>
    <row r="219" spans="3:4">
      <c r="C219" s="28"/>
      <c r="D219" s="28"/>
    </row>
    <row r="220" spans="3:4">
      <c r="C220" s="28"/>
      <c r="D220" s="28"/>
    </row>
    <row r="221" spans="3:4">
      <c r="C221" s="28"/>
      <c r="D221" s="28"/>
    </row>
    <row r="222" spans="3:4">
      <c r="C222" s="28"/>
      <c r="D222" s="28"/>
    </row>
    <row r="223" spans="3:4">
      <c r="C223" s="28"/>
      <c r="D223" s="28"/>
    </row>
    <row r="224" spans="3:4">
      <c r="C224" s="28"/>
      <c r="D224" s="28"/>
    </row>
    <row r="225" spans="3:4">
      <c r="C225" s="28"/>
      <c r="D225" s="28"/>
    </row>
    <row r="226" spans="3:4">
      <c r="C226" s="28"/>
      <c r="D226" s="28"/>
    </row>
    <row r="227" spans="3:4">
      <c r="C227" s="28"/>
      <c r="D227" s="28"/>
    </row>
    <row r="228" spans="3:4">
      <c r="C228" s="28"/>
      <c r="D228" s="28"/>
    </row>
    <row r="229" spans="3:4">
      <c r="C229" s="28"/>
      <c r="D229" s="28"/>
    </row>
    <row r="230" spans="3:4">
      <c r="C230" s="28"/>
      <c r="D230" s="28"/>
    </row>
    <row r="231" spans="3:4">
      <c r="C231" s="28"/>
      <c r="D231" s="28"/>
    </row>
    <row r="232" spans="3:4">
      <c r="C232" s="28"/>
      <c r="D232" s="28"/>
    </row>
    <row r="233" spans="3:4">
      <c r="C233" s="28"/>
      <c r="D233" s="28"/>
    </row>
    <row r="234" spans="3:4">
      <c r="C234" s="28"/>
      <c r="D234" s="28"/>
    </row>
    <row r="235" spans="3:4">
      <c r="C235" s="28"/>
      <c r="D235" s="28"/>
    </row>
    <row r="236" spans="3:4">
      <c r="C236" s="28"/>
      <c r="D236" s="28"/>
    </row>
    <row r="237" spans="3:4">
      <c r="C237" s="28"/>
      <c r="D237" s="28"/>
    </row>
    <row r="238" spans="3:4">
      <c r="C238" s="28"/>
      <c r="D238" s="28"/>
    </row>
    <row r="239" spans="3:4">
      <c r="C239" s="28"/>
      <c r="D239" s="28"/>
    </row>
    <row r="240" spans="3:4">
      <c r="C240" s="28"/>
      <c r="D240" s="28"/>
    </row>
    <row r="241" spans="3:4">
      <c r="C241" s="28"/>
      <c r="D241" s="28"/>
    </row>
    <row r="242" spans="3:4">
      <c r="C242" s="28"/>
      <c r="D242" s="28"/>
    </row>
    <row r="243" spans="3:4">
      <c r="C243" s="28"/>
      <c r="D243" s="28"/>
    </row>
    <row r="244" spans="3:4">
      <c r="C244" s="28"/>
      <c r="D244" s="28"/>
    </row>
    <row r="245" spans="3:4">
      <c r="C245" s="28"/>
      <c r="D245" s="28"/>
    </row>
    <row r="246" spans="3:4">
      <c r="C246" s="28"/>
      <c r="D246" s="28"/>
    </row>
    <row r="247" spans="3:4">
      <c r="C247" s="28"/>
      <c r="D247" s="28"/>
    </row>
    <row r="248" spans="3:4">
      <c r="C248" s="28"/>
      <c r="D248" s="28"/>
    </row>
    <row r="249" spans="3:4">
      <c r="C249" s="28"/>
      <c r="D249" s="28"/>
    </row>
    <row r="250" spans="3:4">
      <c r="C250" s="28"/>
      <c r="D250" s="28"/>
    </row>
    <row r="251" spans="3:4">
      <c r="C251" s="28"/>
      <c r="D251" s="28"/>
    </row>
    <row r="252" spans="3:4">
      <c r="C252" s="28"/>
      <c r="D252" s="28"/>
    </row>
    <row r="253" spans="3:4">
      <c r="C253" s="28"/>
      <c r="D253" s="28"/>
    </row>
    <row r="254" spans="3:4">
      <c r="C254" s="28"/>
      <c r="D254" s="28"/>
    </row>
    <row r="255" spans="3:4">
      <c r="C255" s="28"/>
      <c r="D255" s="28"/>
    </row>
    <row r="256" spans="3:4">
      <c r="C256" s="28"/>
      <c r="D256" s="28"/>
    </row>
    <row r="257" spans="3:4">
      <c r="C257" s="28"/>
      <c r="D257" s="28"/>
    </row>
    <row r="258" spans="3:4">
      <c r="C258" s="28"/>
      <c r="D258" s="28"/>
    </row>
    <row r="259" spans="3:4">
      <c r="C259" s="28"/>
      <c r="D259" s="28"/>
    </row>
    <row r="260" spans="3:4">
      <c r="C260" s="28"/>
      <c r="D260" s="28"/>
    </row>
    <row r="261" spans="3:4">
      <c r="C261" s="28"/>
      <c r="D261" s="28"/>
    </row>
    <row r="262" spans="3:4">
      <c r="C262" s="28"/>
      <c r="D262" s="28"/>
    </row>
    <row r="263" spans="3:4">
      <c r="C263" s="28"/>
      <c r="D263" s="28"/>
    </row>
    <row r="264" spans="3:4">
      <c r="C264" s="28"/>
      <c r="D264" s="28"/>
    </row>
    <row r="265" spans="3:4">
      <c r="C265" s="28"/>
      <c r="D265" s="28"/>
    </row>
    <row r="266" spans="3:4">
      <c r="C266" s="28"/>
      <c r="D266" s="28"/>
    </row>
    <row r="267" spans="3:4">
      <c r="C267" s="28"/>
      <c r="D267" s="28"/>
    </row>
    <row r="268" spans="3:4">
      <c r="C268" s="28"/>
      <c r="D268" s="28"/>
    </row>
    <row r="269" spans="3:4">
      <c r="C269" s="28"/>
      <c r="D269" s="28"/>
    </row>
    <row r="270" spans="3:4">
      <c r="C270" s="28"/>
      <c r="D270" s="28"/>
    </row>
    <row r="271" spans="3:4">
      <c r="C271" s="28"/>
      <c r="D271" s="28"/>
    </row>
    <row r="272" spans="3:4">
      <c r="C272" s="28"/>
      <c r="D272" s="28"/>
    </row>
    <row r="273" spans="3:4">
      <c r="C273" s="28"/>
      <c r="D273" s="28"/>
    </row>
    <row r="274" spans="3:4">
      <c r="C274" s="28"/>
      <c r="D274" s="28"/>
    </row>
    <row r="275" spans="3:4">
      <c r="C275" s="28"/>
      <c r="D275" s="28"/>
    </row>
    <row r="276" spans="3:4">
      <c r="C276" s="28"/>
      <c r="D276" s="28"/>
    </row>
    <row r="277" spans="3:4">
      <c r="C277" s="28"/>
      <c r="D277" s="28"/>
    </row>
    <row r="278" spans="3:4">
      <c r="C278" s="28"/>
      <c r="D278" s="28"/>
    </row>
    <row r="279" spans="3:4">
      <c r="C279" s="28"/>
      <c r="D279" s="28"/>
    </row>
    <row r="280" spans="3:4">
      <c r="C280" s="28"/>
      <c r="D280" s="28"/>
    </row>
    <row r="281" spans="3:4">
      <c r="C281" s="28"/>
      <c r="D281" s="28"/>
    </row>
    <row r="282" spans="3:4">
      <c r="C282" s="28"/>
      <c r="D282" s="28"/>
    </row>
    <row r="283" spans="3:4">
      <c r="C283" s="23"/>
      <c r="D283" s="23"/>
    </row>
    <row r="284" spans="3:4">
      <c r="C284" s="23"/>
      <c r="D284" s="23"/>
    </row>
    <row r="285" spans="3:4">
      <c r="C285" s="23"/>
      <c r="D285" s="23"/>
    </row>
    <row r="286" spans="3:4">
      <c r="C286" s="23"/>
      <c r="D286" s="23"/>
    </row>
    <row r="287" spans="3:4">
      <c r="C287" s="23"/>
      <c r="D287" s="23"/>
    </row>
    <row r="288" spans="3:4">
      <c r="C288" s="23"/>
      <c r="D288" s="23"/>
    </row>
    <row r="289" spans="3:4">
      <c r="C289" s="23"/>
      <c r="D289" s="23"/>
    </row>
    <row r="290" spans="3:4">
      <c r="C290" s="23"/>
      <c r="D290" s="23"/>
    </row>
    <row r="291" spans="3:4">
      <c r="C291" s="23"/>
      <c r="D291" s="23"/>
    </row>
    <row r="292" spans="3:4">
      <c r="C292" s="23"/>
      <c r="D292" s="23"/>
    </row>
    <row r="293" spans="3:4">
      <c r="C293" s="23"/>
      <c r="D293" s="23"/>
    </row>
    <row r="294" spans="3:4">
      <c r="C294" s="23"/>
      <c r="D294" s="23"/>
    </row>
    <row r="295" spans="3:4">
      <c r="C295" s="23"/>
      <c r="D295" s="23"/>
    </row>
    <row r="296" spans="3:4">
      <c r="C296" s="23"/>
      <c r="D296" s="23"/>
    </row>
    <row r="297" spans="3:4">
      <c r="C297" s="23"/>
      <c r="D297" s="23"/>
    </row>
    <row r="298" spans="3:4">
      <c r="C298" s="23"/>
      <c r="D298" s="23"/>
    </row>
    <row r="299" spans="3:4">
      <c r="C299" s="23"/>
      <c r="D299" s="23"/>
    </row>
    <row r="300" spans="3:4">
      <c r="C300" s="23"/>
      <c r="D300" s="23"/>
    </row>
    <row r="301" spans="3:4">
      <c r="C301" s="23"/>
      <c r="D301" s="23"/>
    </row>
    <row r="302" spans="3:4">
      <c r="C302" s="23"/>
      <c r="D302" s="23"/>
    </row>
    <row r="303" spans="3:4">
      <c r="C303" s="23"/>
      <c r="D303" s="23"/>
    </row>
    <row r="304" spans="3:4">
      <c r="C304" s="23"/>
      <c r="D304" s="23"/>
    </row>
    <row r="305" spans="3:4">
      <c r="C305" s="23"/>
      <c r="D305" s="23"/>
    </row>
    <row r="306" spans="3:4">
      <c r="C306" s="23"/>
      <c r="D306" s="23"/>
    </row>
    <row r="307" spans="3:4">
      <c r="C307" s="23"/>
      <c r="D307" s="23"/>
    </row>
    <row r="308" spans="3:4">
      <c r="C308" s="23"/>
      <c r="D308" s="23"/>
    </row>
    <row r="309" spans="3:4">
      <c r="C309" s="23"/>
      <c r="D309" s="23"/>
    </row>
    <row r="310" spans="3:4">
      <c r="C310" s="23"/>
      <c r="D310" s="23"/>
    </row>
    <row r="311" spans="3:4">
      <c r="C311" s="23"/>
      <c r="D311" s="23"/>
    </row>
    <row r="312" spans="3:4">
      <c r="C312" s="23"/>
      <c r="D312" s="23"/>
    </row>
    <row r="313" spans="3:4">
      <c r="C313" s="23"/>
      <c r="D313" s="23"/>
    </row>
    <row r="314" spans="3:4">
      <c r="C314" s="23"/>
      <c r="D314" s="23"/>
    </row>
    <row r="315" spans="3:4">
      <c r="C315" s="23"/>
      <c r="D315" s="23"/>
    </row>
    <row r="316" spans="3:4">
      <c r="C316" s="23"/>
      <c r="D316" s="23"/>
    </row>
    <row r="317" spans="3:4">
      <c r="C317" s="23"/>
      <c r="D317" s="23"/>
    </row>
    <row r="318" spans="3:4">
      <c r="C318" s="23"/>
      <c r="D318" s="23"/>
    </row>
    <row r="319" spans="3:4">
      <c r="C319" s="23"/>
      <c r="D319" s="23"/>
    </row>
    <row r="320" spans="3:4">
      <c r="C320" s="23"/>
      <c r="D320" s="23"/>
    </row>
    <row r="321" spans="3:4">
      <c r="C321" s="23"/>
      <c r="D321" s="23"/>
    </row>
    <row r="322" spans="3:4">
      <c r="C322" s="23"/>
      <c r="D322" s="23"/>
    </row>
    <row r="323" spans="3:4">
      <c r="C323" s="23"/>
      <c r="D323" s="23"/>
    </row>
    <row r="324" spans="3:4">
      <c r="C324" s="23"/>
      <c r="D324" s="23"/>
    </row>
    <row r="325" spans="3:4">
      <c r="C325" s="23"/>
      <c r="D325" s="23"/>
    </row>
    <row r="326" spans="3:4">
      <c r="C326" s="23"/>
      <c r="D326" s="23"/>
    </row>
    <row r="327" spans="3:4">
      <c r="C327" s="23"/>
      <c r="D327" s="23"/>
    </row>
    <row r="328" spans="3:4">
      <c r="C328" s="23"/>
      <c r="D328" s="23"/>
    </row>
    <row r="329" spans="3:4">
      <c r="C329" s="23"/>
      <c r="D329" s="23"/>
    </row>
    <row r="330" spans="3:4">
      <c r="C330" s="23"/>
      <c r="D330" s="23"/>
    </row>
    <row r="331" spans="3:4">
      <c r="C331" s="23"/>
      <c r="D331" s="23"/>
    </row>
    <row r="332" spans="3:4">
      <c r="C332" s="23"/>
      <c r="D332" s="23"/>
    </row>
    <row r="333" spans="3:4">
      <c r="C333" s="23"/>
      <c r="D333" s="23"/>
    </row>
    <row r="334" spans="3:4">
      <c r="C334" s="23"/>
      <c r="D334" s="23"/>
    </row>
    <row r="335" spans="3:4">
      <c r="C335" s="23"/>
      <c r="D335" s="23"/>
    </row>
    <row r="336" spans="3:4">
      <c r="C336" s="23"/>
      <c r="D336" s="23"/>
    </row>
    <row r="337" spans="3:4">
      <c r="C337" s="23"/>
      <c r="D337" s="23"/>
    </row>
    <row r="338" spans="3:4">
      <c r="C338" s="23"/>
      <c r="D338" s="23"/>
    </row>
    <row r="339" spans="3:4">
      <c r="C339" s="23"/>
      <c r="D339" s="23"/>
    </row>
    <row r="340" spans="3:4">
      <c r="C340" s="23"/>
      <c r="D340" s="23"/>
    </row>
    <row r="341" spans="3:4">
      <c r="C341" s="23"/>
      <c r="D341" s="23"/>
    </row>
    <row r="342" spans="3:4">
      <c r="C342" s="23"/>
      <c r="D342" s="23"/>
    </row>
    <row r="343" spans="3:4">
      <c r="C343" s="23"/>
      <c r="D343" s="23"/>
    </row>
    <row r="344" spans="3:4">
      <c r="C344" s="23"/>
      <c r="D344" s="23"/>
    </row>
    <row r="345" spans="3:4">
      <c r="C345" s="23"/>
      <c r="D345" s="23"/>
    </row>
    <row r="346" spans="3:4">
      <c r="C346" s="23"/>
      <c r="D346" s="23"/>
    </row>
    <row r="347" spans="3:4">
      <c r="C347" s="23"/>
      <c r="D347" s="23"/>
    </row>
    <row r="348" spans="3:4">
      <c r="C348" s="23"/>
      <c r="D348" s="23"/>
    </row>
    <row r="349" spans="3:4">
      <c r="C349" s="23"/>
      <c r="D349" s="23"/>
    </row>
    <row r="350" spans="3:4">
      <c r="C350" s="23"/>
      <c r="D350" s="23"/>
    </row>
    <row r="351" spans="3:4">
      <c r="C351" s="23"/>
      <c r="D351" s="23"/>
    </row>
    <row r="352" spans="3:4">
      <c r="C352" s="23"/>
      <c r="D352" s="23"/>
    </row>
    <row r="353" spans="3:4">
      <c r="C353" s="23"/>
      <c r="D353" s="23"/>
    </row>
    <row r="354" spans="3:4">
      <c r="C354" s="23"/>
      <c r="D354" s="23"/>
    </row>
    <row r="355" spans="3:4">
      <c r="C355" s="23"/>
      <c r="D355" s="23"/>
    </row>
    <row r="356" spans="3:4">
      <c r="C356" s="23"/>
      <c r="D356" s="23"/>
    </row>
    <row r="357" spans="3:4">
      <c r="C357" s="23"/>
      <c r="D357" s="23"/>
    </row>
    <row r="358" spans="3:4">
      <c r="C358" s="23"/>
      <c r="D358" s="23"/>
    </row>
    <row r="359" spans="3:4">
      <c r="C359" s="23"/>
      <c r="D359" s="23"/>
    </row>
    <row r="360" spans="3:4">
      <c r="C360" s="23"/>
      <c r="D360" s="23"/>
    </row>
    <row r="361" spans="3:4">
      <c r="C361" s="23"/>
      <c r="D361" s="23"/>
    </row>
    <row r="362" spans="3:4">
      <c r="C362" s="23"/>
      <c r="D362" s="23"/>
    </row>
    <row r="363" spans="3:4">
      <c r="C363" s="23"/>
      <c r="D363" s="23"/>
    </row>
    <row r="364" spans="3:4">
      <c r="C364" s="23"/>
      <c r="D364" s="23"/>
    </row>
    <row r="365" spans="3:4">
      <c r="C365" s="23"/>
      <c r="D365" s="23"/>
    </row>
    <row r="366" spans="3:4">
      <c r="C366" s="23"/>
      <c r="D366" s="23"/>
    </row>
    <row r="367" spans="3:4">
      <c r="C367" s="23"/>
      <c r="D367" s="23"/>
    </row>
    <row r="368" spans="3:4">
      <c r="C368" s="23"/>
      <c r="D368" s="23"/>
    </row>
    <row r="369" spans="3:4">
      <c r="C369" s="23"/>
      <c r="D369" s="23"/>
    </row>
    <row r="370" spans="3:4">
      <c r="C370" s="23"/>
      <c r="D370" s="23"/>
    </row>
    <row r="371" spans="3:4">
      <c r="C371" s="23"/>
      <c r="D371" s="23"/>
    </row>
    <row r="372" spans="3:4">
      <c r="C372" s="23"/>
      <c r="D372" s="23"/>
    </row>
    <row r="373" spans="3:4">
      <c r="C373" s="23"/>
      <c r="D373" s="23"/>
    </row>
    <row r="374" spans="3:4">
      <c r="C374" s="23"/>
      <c r="D374" s="23"/>
    </row>
    <row r="375" spans="3:4">
      <c r="C375" s="23"/>
      <c r="D375" s="23"/>
    </row>
    <row r="376" spans="3:4">
      <c r="C376" s="23"/>
      <c r="D376" s="23"/>
    </row>
    <row r="377" spans="3:4">
      <c r="C377" s="23"/>
      <c r="D377" s="23"/>
    </row>
    <row r="378" spans="3:4">
      <c r="C378" s="23"/>
      <c r="D378" s="23"/>
    </row>
    <row r="379" spans="3:4">
      <c r="C379" s="23"/>
      <c r="D379" s="23"/>
    </row>
    <row r="380" spans="3:4">
      <c r="C380" s="23"/>
      <c r="D380" s="23"/>
    </row>
    <row r="381" spans="3:4">
      <c r="C381" s="23"/>
      <c r="D381" s="23"/>
    </row>
    <row r="382" spans="3:4">
      <c r="C382" s="23"/>
      <c r="D382" s="23"/>
    </row>
    <row r="383" spans="3:4">
      <c r="C383" s="23"/>
      <c r="D383" s="23"/>
    </row>
    <row r="384" spans="3:4">
      <c r="C384" s="23"/>
      <c r="D384" s="23"/>
    </row>
    <row r="385" spans="3:4">
      <c r="C385" s="23"/>
      <c r="D385" s="23"/>
    </row>
    <row r="386" spans="3:4">
      <c r="C386" s="23"/>
      <c r="D386" s="23"/>
    </row>
    <row r="387" spans="3:4">
      <c r="C387" s="23"/>
      <c r="D387" s="23"/>
    </row>
    <row r="388" spans="3:4">
      <c r="C388" s="23"/>
      <c r="D388" s="23"/>
    </row>
    <row r="389" spans="3:4">
      <c r="C389" s="23"/>
      <c r="D389" s="23"/>
    </row>
    <row r="390" spans="3:4">
      <c r="C390" s="23"/>
      <c r="D390" s="23"/>
    </row>
    <row r="391" spans="3:4">
      <c r="C391" s="23"/>
      <c r="D391" s="23"/>
    </row>
    <row r="392" spans="3:4">
      <c r="C392" s="23"/>
      <c r="D392" s="23"/>
    </row>
    <row r="393" spans="3:4">
      <c r="C393" s="23"/>
      <c r="D393" s="23"/>
    </row>
    <row r="394" spans="3:4">
      <c r="C394" s="23"/>
      <c r="D394" s="23"/>
    </row>
    <row r="395" spans="3:4">
      <c r="C395" s="23"/>
      <c r="D395" s="23"/>
    </row>
    <row r="396" spans="3:4">
      <c r="C396" s="23"/>
      <c r="D396" s="23"/>
    </row>
    <row r="397" spans="3:4">
      <c r="C397" s="23"/>
      <c r="D397" s="23"/>
    </row>
    <row r="398" spans="3:4">
      <c r="C398" s="23"/>
      <c r="D398" s="23"/>
    </row>
    <row r="399" spans="3:4">
      <c r="C399" s="23"/>
      <c r="D399" s="23"/>
    </row>
    <row r="400" spans="3:4">
      <c r="C400" s="23"/>
      <c r="D400" s="23"/>
    </row>
    <row r="401" spans="3:4">
      <c r="C401" s="23"/>
      <c r="D401" s="23"/>
    </row>
    <row r="402" spans="3:4">
      <c r="C402" s="23"/>
      <c r="D402" s="23"/>
    </row>
    <row r="403" spans="3:4">
      <c r="C403" s="23"/>
      <c r="D403" s="23"/>
    </row>
    <row r="404" spans="3:4">
      <c r="C404" s="23"/>
      <c r="D404" s="23"/>
    </row>
    <row r="405" spans="3:4">
      <c r="C405" s="23"/>
      <c r="D405" s="23"/>
    </row>
    <row r="406" spans="3:4">
      <c r="C406" s="23"/>
      <c r="D406" s="23"/>
    </row>
    <row r="407" spans="3:4">
      <c r="C407" s="23"/>
      <c r="D407" s="23"/>
    </row>
    <row r="408" spans="3:4">
      <c r="C408" s="23"/>
      <c r="D408" s="23"/>
    </row>
    <row r="409" spans="3:4">
      <c r="C409" s="23"/>
      <c r="D409" s="23"/>
    </row>
    <row r="410" spans="3:4">
      <c r="C410" s="23"/>
      <c r="D410" s="23"/>
    </row>
    <row r="411" spans="3:4">
      <c r="C411" s="23"/>
      <c r="D411" s="23"/>
    </row>
    <row r="412" spans="3:4">
      <c r="C412" s="23"/>
      <c r="D412" s="23"/>
    </row>
    <row r="413" spans="3:4">
      <c r="C413" s="23"/>
      <c r="D413" s="23"/>
    </row>
    <row r="414" spans="3:4">
      <c r="C414" s="23"/>
      <c r="D414" s="23"/>
    </row>
    <row r="415" spans="3:4">
      <c r="C415" s="23"/>
      <c r="D415" s="23"/>
    </row>
    <row r="416" spans="3:4">
      <c r="C416" s="23"/>
      <c r="D416" s="23"/>
    </row>
    <row r="417" spans="3:4">
      <c r="C417" s="23"/>
      <c r="D417" s="23"/>
    </row>
    <row r="418" spans="3:4">
      <c r="C418" s="23"/>
      <c r="D418" s="23"/>
    </row>
    <row r="419" spans="3:4">
      <c r="C419" s="23"/>
      <c r="D419" s="23"/>
    </row>
    <row r="420" spans="3:4">
      <c r="C420" s="23"/>
      <c r="D420" s="23"/>
    </row>
    <row r="421" spans="3:4">
      <c r="C421" s="23"/>
      <c r="D421" s="23"/>
    </row>
    <row r="422" spans="3:4">
      <c r="C422" s="23"/>
      <c r="D422" s="23"/>
    </row>
    <row r="423" spans="3:4">
      <c r="C423" s="23"/>
      <c r="D423" s="23"/>
    </row>
    <row r="424" spans="3:4">
      <c r="C424" s="23"/>
      <c r="D424" s="23"/>
    </row>
    <row r="425" spans="3:4">
      <c r="C425" s="23"/>
      <c r="D425" s="23"/>
    </row>
    <row r="426" spans="3:4">
      <c r="C426" s="23"/>
      <c r="D426" s="23"/>
    </row>
    <row r="427" spans="3:4">
      <c r="C427" s="23"/>
      <c r="D427" s="23"/>
    </row>
    <row r="428" spans="3:4">
      <c r="C428" s="23"/>
      <c r="D428" s="23"/>
    </row>
    <row r="429" spans="3:4">
      <c r="C429" s="23"/>
      <c r="D429" s="23"/>
    </row>
    <row r="430" spans="3:4">
      <c r="C430" s="23"/>
      <c r="D430" s="23"/>
    </row>
    <row r="431" spans="3:4">
      <c r="C431" s="23"/>
      <c r="D431" s="23"/>
    </row>
    <row r="432" spans="3:4">
      <c r="C432" s="23"/>
      <c r="D432" s="23"/>
    </row>
    <row r="433" spans="3:4">
      <c r="C433" s="23"/>
      <c r="D433" s="23"/>
    </row>
    <row r="434" spans="3:4">
      <c r="C434" s="23"/>
      <c r="D434" s="23"/>
    </row>
    <row r="435" spans="3:4">
      <c r="C435" s="23"/>
      <c r="D435" s="23"/>
    </row>
    <row r="436" spans="3:4">
      <c r="C436" s="23"/>
      <c r="D436" s="23"/>
    </row>
    <row r="437" spans="3:4">
      <c r="C437" s="23"/>
      <c r="D437" s="23"/>
    </row>
    <row r="438" spans="3:4">
      <c r="C438" s="23"/>
      <c r="D438" s="23"/>
    </row>
    <row r="439" spans="3:4">
      <c r="C439" s="23"/>
      <c r="D439" s="23"/>
    </row>
    <row r="440" spans="3:4">
      <c r="C440" s="23"/>
      <c r="D440" s="23"/>
    </row>
    <row r="441" spans="3:4">
      <c r="C441" s="23"/>
      <c r="D441" s="23"/>
    </row>
    <row r="442" spans="3:4">
      <c r="C442" s="23"/>
      <c r="D442" s="23"/>
    </row>
    <row r="443" spans="3:4">
      <c r="C443" s="23"/>
      <c r="D443" s="23"/>
    </row>
    <row r="444" spans="3:4">
      <c r="C444" s="23"/>
      <c r="D444" s="23"/>
    </row>
    <row r="445" spans="3:4">
      <c r="C445" s="23"/>
      <c r="D445" s="23"/>
    </row>
    <row r="446" spans="3:4">
      <c r="C446" s="23"/>
      <c r="D446" s="23"/>
    </row>
    <row r="447" spans="3:4">
      <c r="C447" s="23"/>
      <c r="D447" s="23"/>
    </row>
    <row r="448" spans="3:4">
      <c r="C448" s="23"/>
      <c r="D448" s="23"/>
    </row>
    <row r="449" spans="3:4">
      <c r="C449" s="23"/>
      <c r="D449" s="23"/>
    </row>
    <row r="450" spans="3:4">
      <c r="C450" s="23"/>
      <c r="D450" s="23"/>
    </row>
    <row r="451" spans="3:4">
      <c r="C451" s="23"/>
      <c r="D451" s="23"/>
    </row>
    <row r="452" spans="3:4">
      <c r="C452" s="23"/>
      <c r="D452" s="23"/>
    </row>
    <row r="453" spans="3:4">
      <c r="C453" s="23"/>
      <c r="D453" s="23"/>
    </row>
    <row r="454" spans="3:4">
      <c r="C454" s="23"/>
      <c r="D454" s="23"/>
    </row>
    <row r="455" spans="3:4">
      <c r="C455" s="23"/>
      <c r="D455" s="23"/>
    </row>
    <row r="456" spans="3:4">
      <c r="C456" s="23"/>
      <c r="D456" s="23"/>
    </row>
    <row r="457" spans="3:4">
      <c r="C457" s="23"/>
      <c r="D457" s="23"/>
    </row>
    <row r="458" spans="3:4">
      <c r="C458" s="23"/>
      <c r="D458" s="23"/>
    </row>
    <row r="459" spans="3:4">
      <c r="C459" s="23"/>
      <c r="D459" s="23"/>
    </row>
    <row r="460" spans="3:4">
      <c r="C460" s="23"/>
      <c r="D460" s="23"/>
    </row>
    <row r="461" spans="3:4">
      <c r="C461" s="23"/>
      <c r="D461" s="23"/>
    </row>
    <row r="462" spans="3:4">
      <c r="C462" s="23"/>
      <c r="D462" s="23"/>
    </row>
    <row r="463" spans="3:4">
      <c r="C463" s="23"/>
      <c r="D463" s="23"/>
    </row>
    <row r="464" spans="3:4">
      <c r="C464" s="23"/>
      <c r="D464" s="23"/>
    </row>
    <row r="465" spans="3:4">
      <c r="C465" s="23"/>
      <c r="D465" s="23"/>
    </row>
    <row r="466" spans="3:4">
      <c r="C466" s="23"/>
      <c r="D466" s="23"/>
    </row>
    <row r="467" spans="3:4">
      <c r="C467" s="23"/>
      <c r="D467" s="23"/>
    </row>
    <row r="468" spans="3:4">
      <c r="C468" s="23"/>
      <c r="D468" s="23"/>
    </row>
    <row r="469" spans="3:4">
      <c r="C469" s="23"/>
      <c r="D469" s="23"/>
    </row>
    <row r="470" spans="3:4">
      <c r="C470" s="23"/>
      <c r="D470" s="23"/>
    </row>
    <row r="471" spans="3:4">
      <c r="C471" s="23"/>
      <c r="D471" s="23"/>
    </row>
    <row r="472" spans="3:4">
      <c r="C472" s="23"/>
      <c r="D472" s="23"/>
    </row>
    <row r="473" spans="3:4">
      <c r="C473" s="23"/>
      <c r="D473" s="23"/>
    </row>
    <row r="474" spans="3:4">
      <c r="C474" s="23"/>
      <c r="D474" s="23"/>
    </row>
    <row r="475" spans="3:4">
      <c r="C475" s="23"/>
      <c r="D475" s="23"/>
    </row>
    <row r="476" spans="3:4">
      <c r="C476" s="23"/>
      <c r="D476" s="23"/>
    </row>
    <row r="477" spans="3:4">
      <c r="C477" s="23"/>
      <c r="D477" s="23"/>
    </row>
    <row r="478" spans="3:4">
      <c r="C478" s="23"/>
      <c r="D478" s="23"/>
    </row>
    <row r="479" spans="3:4">
      <c r="C479" s="23"/>
      <c r="D479" s="23"/>
    </row>
    <row r="480" spans="3:4">
      <c r="C480" s="23"/>
      <c r="D480" s="23"/>
    </row>
    <row r="481" spans="3:4">
      <c r="C481" s="23"/>
      <c r="D481" s="23"/>
    </row>
    <row r="482" spans="3:4">
      <c r="C482" s="23"/>
      <c r="D482" s="23"/>
    </row>
    <row r="483" spans="3:4">
      <c r="C483" s="23"/>
      <c r="D483" s="23"/>
    </row>
    <row r="484" spans="3:4">
      <c r="C484" s="23"/>
      <c r="D484" s="23"/>
    </row>
    <row r="485" spans="3:4">
      <c r="C485" s="23"/>
      <c r="D485" s="23"/>
    </row>
    <row r="486" spans="3:4">
      <c r="C486" s="23"/>
      <c r="D486" s="23"/>
    </row>
    <row r="487" spans="3:4">
      <c r="C487" s="23"/>
      <c r="D487" s="23"/>
    </row>
    <row r="488" spans="3:4">
      <c r="C488" s="23"/>
      <c r="D488" s="23"/>
    </row>
    <row r="489" spans="3:4">
      <c r="C489" s="23"/>
      <c r="D489" s="23"/>
    </row>
    <row r="490" spans="3:4">
      <c r="C490" s="23"/>
      <c r="D490" s="23"/>
    </row>
    <row r="491" spans="3:4">
      <c r="C491" s="23"/>
      <c r="D491" s="23"/>
    </row>
    <row r="492" spans="3:4">
      <c r="C492" s="23"/>
      <c r="D492" s="23"/>
    </row>
    <row r="493" spans="3:4">
      <c r="C493" s="23"/>
      <c r="D493" s="23"/>
    </row>
    <row r="494" spans="3:4">
      <c r="C494" s="23"/>
      <c r="D494" s="23"/>
    </row>
    <row r="495" spans="3:4">
      <c r="C495" s="23"/>
      <c r="D495" s="23"/>
    </row>
    <row r="496" spans="3:4">
      <c r="C496" s="23"/>
      <c r="D496" s="23"/>
    </row>
    <row r="497" spans="3:4">
      <c r="C497" s="23"/>
      <c r="D497" s="23"/>
    </row>
    <row r="498" spans="3:4">
      <c r="C498" s="23"/>
      <c r="D498" s="23"/>
    </row>
    <row r="499" spans="3:4">
      <c r="C499" s="23"/>
      <c r="D499" s="23"/>
    </row>
    <row r="500" spans="3:4">
      <c r="C500" s="23"/>
      <c r="D500" s="23"/>
    </row>
    <row r="501" spans="3:4">
      <c r="C501" s="23"/>
      <c r="D501" s="23"/>
    </row>
    <row r="502" spans="3:4">
      <c r="C502" s="23"/>
      <c r="D502" s="23"/>
    </row>
    <row r="503" spans="3:4">
      <c r="C503" s="23"/>
      <c r="D503" s="23"/>
    </row>
    <row r="504" spans="3:4">
      <c r="C504" s="23"/>
      <c r="D504" s="23"/>
    </row>
    <row r="505" spans="3:4">
      <c r="C505" s="23"/>
      <c r="D505" s="23"/>
    </row>
    <row r="506" spans="3:4">
      <c r="C506" s="23"/>
      <c r="D506" s="23"/>
    </row>
    <row r="507" spans="3:4">
      <c r="C507" s="23"/>
      <c r="D507" s="23"/>
    </row>
    <row r="508" spans="3:4">
      <c r="C508" s="23"/>
      <c r="D508" s="23"/>
    </row>
    <row r="509" spans="3:4">
      <c r="C509" s="23"/>
      <c r="D509" s="23"/>
    </row>
    <row r="510" spans="3:4">
      <c r="C510" s="23"/>
      <c r="D510" s="23"/>
    </row>
    <row r="511" spans="3:4">
      <c r="C511" s="23"/>
      <c r="D511" s="23"/>
    </row>
    <row r="512" spans="3:4">
      <c r="C512" s="23"/>
      <c r="D512" s="23"/>
    </row>
    <row r="513" spans="3:4">
      <c r="C513" s="23"/>
      <c r="D513" s="23"/>
    </row>
    <row r="514" spans="3:4">
      <c r="C514" s="23"/>
      <c r="D514" s="23"/>
    </row>
    <row r="515" spans="3:4">
      <c r="C515" s="23"/>
      <c r="D515" s="23"/>
    </row>
    <row r="516" spans="3:4">
      <c r="C516" s="23"/>
      <c r="D516" s="23"/>
    </row>
    <row r="517" spans="3:4">
      <c r="C517" s="23"/>
      <c r="D517" s="23"/>
    </row>
    <row r="518" spans="3:4">
      <c r="C518" s="23"/>
      <c r="D518" s="23"/>
    </row>
    <row r="519" spans="3:4">
      <c r="C519" s="23"/>
      <c r="D519" s="23"/>
    </row>
    <row r="520" spans="3:4">
      <c r="C520" s="23"/>
      <c r="D520" s="23"/>
    </row>
    <row r="521" spans="3:4">
      <c r="C521" s="23"/>
      <c r="D521" s="23"/>
    </row>
    <row r="522" spans="3:4">
      <c r="C522" s="23"/>
      <c r="D522" s="23"/>
    </row>
    <row r="523" spans="3:4">
      <c r="C523" s="23"/>
      <c r="D523" s="23"/>
    </row>
    <row r="524" spans="3:4">
      <c r="C524" s="23"/>
      <c r="D524" s="23"/>
    </row>
    <row r="525" spans="3:4">
      <c r="C525" s="23"/>
      <c r="D525" s="23"/>
    </row>
    <row r="526" spans="3:4">
      <c r="C526" s="23"/>
      <c r="D526" s="23"/>
    </row>
    <row r="527" spans="3:4">
      <c r="C527" s="23"/>
      <c r="D527" s="23"/>
    </row>
    <row r="528" spans="3:4">
      <c r="C528" s="23"/>
      <c r="D528" s="23"/>
    </row>
    <row r="529" spans="3:4">
      <c r="C529" s="23"/>
      <c r="D529" s="23"/>
    </row>
    <row r="530" spans="3:4">
      <c r="C530" s="23"/>
      <c r="D530" s="23"/>
    </row>
    <row r="531" spans="3:4">
      <c r="C531" s="23"/>
      <c r="D531" s="23"/>
    </row>
    <row r="532" spans="3:4">
      <c r="C532" s="23"/>
      <c r="D532" s="23"/>
    </row>
    <row r="533" spans="3:4">
      <c r="C533" s="23"/>
      <c r="D533" s="23"/>
    </row>
    <row r="534" spans="3:4">
      <c r="C534" s="23"/>
      <c r="D534" s="23"/>
    </row>
    <row r="535" spans="3:4">
      <c r="C535" s="23"/>
      <c r="D535" s="23"/>
    </row>
    <row r="536" spans="3:4">
      <c r="C536" s="23"/>
      <c r="D536" s="23"/>
    </row>
    <row r="537" spans="3:4">
      <c r="C537" s="23"/>
      <c r="D537" s="23"/>
    </row>
    <row r="538" spans="3:4">
      <c r="C538" s="23"/>
      <c r="D538" s="23"/>
    </row>
    <row r="539" spans="3:4">
      <c r="C539" s="23"/>
      <c r="D539" s="23"/>
    </row>
    <row r="540" spans="3:4">
      <c r="C540" s="23"/>
      <c r="D540" s="23"/>
    </row>
    <row r="541" spans="3:4">
      <c r="C541" s="23"/>
      <c r="D541" s="23"/>
    </row>
    <row r="542" spans="3:4">
      <c r="C542" s="23"/>
      <c r="D542" s="23"/>
    </row>
    <row r="543" spans="3:4">
      <c r="C543" s="23"/>
      <c r="D543" s="23"/>
    </row>
    <row r="544" spans="3:4">
      <c r="C544" s="23"/>
      <c r="D544" s="23"/>
    </row>
    <row r="545" spans="3:4">
      <c r="C545" s="23"/>
      <c r="D545" s="23"/>
    </row>
    <row r="546" spans="3:4">
      <c r="C546" s="23"/>
      <c r="D546" s="23"/>
    </row>
    <row r="547" spans="3:4">
      <c r="C547" s="23"/>
      <c r="D547" s="23"/>
    </row>
    <row r="548" spans="3:4">
      <c r="C548" s="23"/>
      <c r="D548" s="23"/>
    </row>
    <row r="549" spans="3:4">
      <c r="C549" s="23"/>
      <c r="D549" s="23"/>
    </row>
    <row r="550" spans="3:4">
      <c r="C550" s="23"/>
      <c r="D550" s="23"/>
    </row>
    <row r="551" spans="3:4">
      <c r="C551" s="23"/>
      <c r="D551" s="23"/>
    </row>
    <row r="552" spans="3:4">
      <c r="C552" s="23"/>
      <c r="D552" s="23"/>
    </row>
    <row r="553" spans="3:4">
      <c r="C553" s="23"/>
      <c r="D553" s="23"/>
    </row>
    <row r="554" spans="3:4">
      <c r="C554" s="23"/>
      <c r="D554" s="23"/>
    </row>
    <row r="555" spans="3:4">
      <c r="C555" s="23"/>
      <c r="D555" s="23"/>
    </row>
    <row r="556" spans="3:4">
      <c r="C556" s="23"/>
      <c r="D556" s="23"/>
    </row>
    <row r="557" spans="3:4">
      <c r="C557" s="23"/>
      <c r="D557" s="23"/>
    </row>
    <row r="558" spans="3:4">
      <c r="C558" s="23"/>
      <c r="D558" s="23"/>
    </row>
    <row r="559" spans="3:4">
      <c r="C559" s="23"/>
      <c r="D559" s="23"/>
    </row>
    <row r="560" spans="3:4">
      <c r="C560" s="23"/>
      <c r="D560" s="23"/>
    </row>
    <row r="561" spans="3:4">
      <c r="C561" s="23"/>
      <c r="D561" s="23"/>
    </row>
    <row r="562" spans="3:4">
      <c r="C562" s="23"/>
      <c r="D562" s="23"/>
    </row>
    <row r="563" spans="3:4">
      <c r="C563" s="23"/>
      <c r="D563" s="23"/>
    </row>
    <row r="564" spans="3:4">
      <c r="C564" s="23"/>
      <c r="D564" s="23"/>
    </row>
    <row r="565" spans="3:4">
      <c r="C565" s="23"/>
      <c r="D565" s="23"/>
    </row>
    <row r="566" spans="3:4">
      <c r="C566" s="23"/>
      <c r="D566" s="23"/>
    </row>
    <row r="567" spans="3:4">
      <c r="C567" s="23"/>
      <c r="D567" s="23"/>
    </row>
    <row r="568" spans="3:4">
      <c r="C568" s="23"/>
      <c r="D568" s="23"/>
    </row>
    <row r="569" spans="3:4">
      <c r="C569" s="23"/>
      <c r="D569" s="23"/>
    </row>
    <row r="570" spans="3:4">
      <c r="C570" s="23"/>
      <c r="D570" s="23"/>
    </row>
    <row r="571" spans="3:4">
      <c r="C571" s="23"/>
      <c r="D571" s="23"/>
    </row>
    <row r="572" spans="3:4">
      <c r="C572" s="23"/>
      <c r="D572" s="23"/>
    </row>
    <row r="573" spans="3:4">
      <c r="C573" s="23"/>
      <c r="D573" s="23"/>
    </row>
    <row r="574" spans="3:4">
      <c r="C574" s="23"/>
      <c r="D574" s="23"/>
    </row>
    <row r="575" spans="3:4">
      <c r="C575" s="23"/>
      <c r="D575" s="23"/>
    </row>
    <row r="576" spans="3:4">
      <c r="C576" s="23"/>
      <c r="D576" s="23"/>
    </row>
    <row r="577" spans="3:4">
      <c r="C577" s="23"/>
      <c r="D577" s="23"/>
    </row>
    <row r="578" spans="3:4">
      <c r="C578" s="23"/>
      <c r="D578" s="23"/>
    </row>
    <row r="579" spans="3:4">
      <c r="C579" s="23"/>
      <c r="D579" s="23"/>
    </row>
    <row r="580" spans="3:4">
      <c r="C580" s="23"/>
      <c r="D580" s="23"/>
    </row>
    <row r="581" spans="3:4">
      <c r="C581" s="23"/>
      <c r="D581" s="23"/>
    </row>
    <row r="582" spans="3:4">
      <c r="C582" s="23"/>
      <c r="D582" s="23"/>
    </row>
    <row r="583" spans="3:4">
      <c r="C583" s="23"/>
      <c r="D583" s="23"/>
    </row>
    <row r="584" spans="3:4">
      <c r="C584" s="23"/>
      <c r="D584" s="23"/>
    </row>
    <row r="585" spans="3:4">
      <c r="C585" s="23"/>
      <c r="D585" s="23"/>
    </row>
    <row r="586" spans="3:4">
      <c r="C586" s="23"/>
      <c r="D586" s="23"/>
    </row>
    <row r="587" spans="3:4">
      <c r="C587" s="23"/>
      <c r="D587" s="23"/>
    </row>
    <row r="588" spans="3:4">
      <c r="C588" s="23"/>
      <c r="D588" s="23"/>
    </row>
    <row r="589" spans="3:4">
      <c r="C589" s="23"/>
      <c r="D589" s="23"/>
    </row>
    <row r="590" spans="3:4">
      <c r="C590" s="23"/>
      <c r="D590" s="23"/>
    </row>
    <row r="591" spans="3:4">
      <c r="C591" s="23"/>
      <c r="D591" s="23"/>
    </row>
    <row r="592" spans="3:4">
      <c r="C592" s="23"/>
      <c r="D592" s="23"/>
    </row>
    <row r="593" spans="3:4">
      <c r="C593" s="23"/>
      <c r="D593" s="23"/>
    </row>
    <row r="594" spans="3:4">
      <c r="C594" s="23"/>
      <c r="D594" s="23"/>
    </row>
    <row r="595" spans="3:4">
      <c r="C595" s="23"/>
      <c r="D595" s="23"/>
    </row>
    <row r="596" spans="3:4">
      <c r="C596" s="23"/>
      <c r="D596" s="23"/>
    </row>
    <row r="597" spans="3:4">
      <c r="C597" s="23"/>
      <c r="D597" s="23"/>
    </row>
    <row r="598" spans="3:4">
      <c r="C598" s="23"/>
      <c r="D598" s="23"/>
    </row>
    <row r="599" spans="3:4">
      <c r="C599" s="23"/>
      <c r="D599" s="23"/>
    </row>
    <row r="600" spans="3:4">
      <c r="C600" s="23"/>
      <c r="D600" s="23"/>
    </row>
    <row r="601" spans="3:4">
      <c r="C601" s="23"/>
      <c r="D601" s="23"/>
    </row>
    <row r="602" spans="3:4">
      <c r="C602" s="23"/>
      <c r="D602" s="23"/>
    </row>
    <row r="603" spans="3:4">
      <c r="C603" s="23"/>
      <c r="D603" s="23"/>
    </row>
    <row r="604" spans="3:4">
      <c r="C604" s="23"/>
      <c r="D604" s="23"/>
    </row>
    <row r="605" spans="3:4">
      <c r="C605" s="23"/>
      <c r="D605" s="23"/>
    </row>
    <row r="606" spans="3:4">
      <c r="C606" s="23"/>
      <c r="D606" s="23"/>
    </row>
    <row r="607" spans="3:4">
      <c r="C607" s="23"/>
      <c r="D607" s="23"/>
    </row>
    <row r="608" spans="3:4">
      <c r="C608" s="23"/>
      <c r="D608" s="23"/>
    </row>
    <row r="609" spans="3:4">
      <c r="C609" s="23"/>
      <c r="D609" s="23"/>
    </row>
    <row r="610" spans="3:4">
      <c r="C610" s="23"/>
      <c r="D610" s="23"/>
    </row>
    <row r="611" spans="3:4">
      <c r="C611" s="23"/>
      <c r="D611" s="23"/>
    </row>
    <row r="612" spans="3:4">
      <c r="C612" s="23"/>
      <c r="D612" s="23"/>
    </row>
    <row r="613" spans="3:4">
      <c r="C613" s="23"/>
      <c r="D613" s="23"/>
    </row>
    <row r="614" spans="3:4">
      <c r="C614" s="23"/>
      <c r="D614" s="23"/>
    </row>
    <row r="615" spans="3:4">
      <c r="C615" s="23"/>
      <c r="D615" s="23"/>
    </row>
    <row r="616" spans="3:4">
      <c r="C616" s="23"/>
      <c r="D616" s="23"/>
    </row>
    <row r="617" spans="3:4">
      <c r="C617" s="23"/>
      <c r="D617" s="23"/>
    </row>
    <row r="618" spans="3:4">
      <c r="C618" s="23"/>
      <c r="D618" s="23"/>
    </row>
    <row r="619" spans="3:4">
      <c r="C619" s="23"/>
      <c r="D619" s="23"/>
    </row>
    <row r="620" spans="3:4">
      <c r="C620" s="23"/>
      <c r="D620" s="23"/>
    </row>
    <row r="621" spans="3:4">
      <c r="C621" s="23"/>
      <c r="D621" s="23"/>
    </row>
    <row r="622" spans="3:4">
      <c r="C622" s="23"/>
      <c r="D622" s="23"/>
    </row>
    <row r="623" spans="3:4">
      <c r="C623" s="23"/>
      <c r="D623" s="23"/>
    </row>
    <row r="624" spans="3:4">
      <c r="C624" s="23"/>
      <c r="D624" s="23"/>
    </row>
    <row r="625" spans="3:4">
      <c r="C625" s="23"/>
      <c r="D625" s="23"/>
    </row>
    <row r="626" spans="3:4">
      <c r="C626" s="23"/>
      <c r="D626" s="23"/>
    </row>
    <row r="627" spans="3:4">
      <c r="C627" s="23"/>
      <c r="D627" s="23"/>
    </row>
    <row r="628" spans="3:4">
      <c r="C628" s="23"/>
      <c r="D628" s="23"/>
    </row>
    <row r="629" spans="3:4">
      <c r="C629" s="23"/>
      <c r="D629" s="23"/>
    </row>
    <row r="630" spans="3:4">
      <c r="C630" s="23"/>
      <c r="D630" s="23"/>
    </row>
    <row r="631" spans="3:4">
      <c r="C631" s="23"/>
      <c r="D631" s="23"/>
    </row>
    <row r="632" spans="3:4">
      <c r="C632" s="23"/>
      <c r="D632" s="23"/>
    </row>
    <row r="633" spans="3:4">
      <c r="C633" s="23"/>
      <c r="D633" s="23"/>
    </row>
    <row r="634" spans="3:4">
      <c r="C634" s="23"/>
      <c r="D634" s="23"/>
    </row>
    <row r="635" spans="3:4">
      <c r="C635" s="23"/>
      <c r="D635" s="23"/>
    </row>
    <row r="636" spans="3:4">
      <c r="C636" s="23"/>
      <c r="D636" s="23"/>
    </row>
    <row r="637" spans="3:4">
      <c r="C637" s="23"/>
      <c r="D637" s="23"/>
    </row>
    <row r="638" spans="3:4">
      <c r="C638" s="23"/>
      <c r="D638" s="23"/>
    </row>
    <row r="639" spans="3:4">
      <c r="C639" s="23"/>
      <c r="D639" s="23"/>
    </row>
    <row r="640" spans="3:4">
      <c r="C640" s="23"/>
      <c r="D640" s="23"/>
    </row>
    <row r="641" spans="3:4">
      <c r="C641" s="23"/>
      <c r="D641" s="23"/>
    </row>
    <row r="642" spans="3:4">
      <c r="C642" s="23"/>
      <c r="D642" s="23"/>
    </row>
    <row r="643" spans="3:4">
      <c r="C643" s="23"/>
      <c r="D643" s="23"/>
    </row>
    <row r="644" spans="3:4">
      <c r="C644" s="23"/>
      <c r="D644" s="23"/>
    </row>
    <row r="645" spans="3:4">
      <c r="C645" s="23"/>
      <c r="D645" s="23"/>
    </row>
    <row r="646" spans="3:4">
      <c r="C646" s="23"/>
      <c r="D646" s="23"/>
    </row>
    <row r="647" spans="3:4">
      <c r="C647" s="23"/>
      <c r="D647" s="23"/>
    </row>
    <row r="648" spans="3:4">
      <c r="C648" s="23"/>
      <c r="D648" s="23"/>
    </row>
    <row r="649" spans="3:4">
      <c r="C649" s="23"/>
      <c r="D649" s="23"/>
    </row>
    <row r="650" spans="3:4">
      <c r="C650" s="23"/>
      <c r="D650" s="23"/>
    </row>
    <row r="651" spans="3:4">
      <c r="C651" s="23"/>
      <c r="D651" s="23"/>
    </row>
    <row r="652" spans="3:4">
      <c r="C652" s="23"/>
      <c r="D652" s="23"/>
    </row>
    <row r="653" spans="3:4">
      <c r="C653" s="23"/>
      <c r="D653" s="23"/>
    </row>
    <row r="654" spans="3:4">
      <c r="C654" s="23"/>
      <c r="D654" s="23"/>
    </row>
    <row r="655" spans="3:4">
      <c r="C655" s="23"/>
      <c r="D655" s="23"/>
    </row>
    <row r="656" spans="3:4">
      <c r="C656" s="23"/>
      <c r="D656" s="23"/>
    </row>
    <row r="657" spans="3:4">
      <c r="C657" s="23"/>
      <c r="D657" s="23"/>
    </row>
    <row r="658" spans="3:4">
      <c r="C658" s="23"/>
      <c r="D658" s="23"/>
    </row>
    <row r="659" spans="3:4">
      <c r="C659" s="23"/>
      <c r="D659" s="23"/>
    </row>
    <row r="660" spans="3:4">
      <c r="C660" s="23"/>
      <c r="D660" s="23"/>
    </row>
    <row r="661" spans="3:4">
      <c r="C661" s="23"/>
      <c r="D661" s="23"/>
    </row>
    <row r="662" spans="3:4">
      <c r="C662" s="23"/>
      <c r="D662" s="23"/>
    </row>
    <row r="663" spans="3:4">
      <c r="C663" s="23"/>
      <c r="D663" s="23"/>
    </row>
    <row r="664" spans="3:4">
      <c r="C664" s="23"/>
      <c r="D664" s="23"/>
    </row>
    <row r="665" spans="3:4">
      <c r="C665" s="23"/>
      <c r="D665" s="23"/>
    </row>
    <row r="666" spans="3:4">
      <c r="C666" s="23"/>
      <c r="D666" s="23"/>
    </row>
    <row r="667" spans="3:4">
      <c r="C667" s="23"/>
      <c r="D667" s="23"/>
    </row>
    <row r="668" spans="3:4">
      <c r="C668" s="23"/>
      <c r="D668" s="23"/>
    </row>
    <row r="669" spans="3:4">
      <c r="C669" s="23"/>
      <c r="D669" s="23"/>
    </row>
    <row r="670" spans="3:4">
      <c r="C670" s="23"/>
      <c r="D670" s="23"/>
    </row>
    <row r="671" spans="3:4">
      <c r="C671" s="23"/>
      <c r="D671" s="23"/>
    </row>
    <row r="672" spans="3:4">
      <c r="C672" s="23"/>
      <c r="D672" s="23"/>
    </row>
    <row r="673" spans="3:4">
      <c r="C673" s="23"/>
      <c r="D673" s="23"/>
    </row>
    <row r="674" spans="3:4">
      <c r="C674" s="23"/>
      <c r="D674" s="23"/>
    </row>
    <row r="675" spans="3:4">
      <c r="C675" s="23"/>
      <c r="D675" s="23"/>
    </row>
    <row r="676" spans="3:4">
      <c r="C676" s="23"/>
      <c r="D676" s="23"/>
    </row>
    <row r="677" spans="3:4">
      <c r="C677" s="23"/>
      <c r="D677" s="23"/>
    </row>
    <row r="678" spans="3:4">
      <c r="C678" s="23"/>
      <c r="D678" s="23"/>
    </row>
    <row r="679" spans="3:4">
      <c r="C679" s="23"/>
      <c r="D679" s="23"/>
    </row>
    <row r="680" spans="3:4">
      <c r="C680" s="23"/>
      <c r="D680" s="23"/>
    </row>
    <row r="681" spans="3:4">
      <c r="C681" s="23"/>
      <c r="D681" s="23"/>
    </row>
    <row r="682" spans="3:4">
      <c r="C682" s="23"/>
      <c r="D682" s="23"/>
    </row>
    <row r="683" spans="3:4">
      <c r="C683" s="23"/>
      <c r="D683" s="23"/>
    </row>
    <row r="684" spans="3:4">
      <c r="C684" s="23"/>
      <c r="D684" s="23"/>
    </row>
    <row r="685" spans="3:4">
      <c r="C685" s="23"/>
      <c r="D685" s="23"/>
    </row>
    <row r="686" spans="3:4">
      <c r="C686" s="23"/>
      <c r="D686" s="23"/>
    </row>
    <row r="687" spans="3:4">
      <c r="C687" s="23"/>
      <c r="D687" s="23"/>
    </row>
    <row r="688" spans="3:4">
      <c r="C688" s="23"/>
      <c r="D688" s="23"/>
    </row>
    <row r="689" spans="3:4">
      <c r="C689" s="23"/>
      <c r="D689" s="23"/>
    </row>
    <row r="690" spans="3:4">
      <c r="C690" s="23"/>
      <c r="D690" s="23"/>
    </row>
    <row r="691" spans="3:4">
      <c r="C691" s="23"/>
      <c r="D691" s="23"/>
    </row>
    <row r="692" spans="3:4">
      <c r="C692" s="23"/>
      <c r="D692" s="23"/>
    </row>
    <row r="693" spans="3:4">
      <c r="C693" s="23"/>
      <c r="D693" s="23"/>
    </row>
    <row r="694" spans="3:4">
      <c r="C694" s="23"/>
      <c r="D694" s="23"/>
    </row>
    <row r="695" spans="3:4">
      <c r="C695" s="23"/>
      <c r="D695" s="23"/>
    </row>
    <row r="696" spans="3:4">
      <c r="C696" s="23"/>
      <c r="D696" s="23"/>
    </row>
    <row r="697" spans="3:4">
      <c r="C697" s="23"/>
      <c r="D697" s="23"/>
    </row>
    <row r="698" spans="3:4">
      <c r="C698" s="23"/>
      <c r="D698" s="23"/>
    </row>
    <row r="699" spans="3:4">
      <c r="C699" s="23"/>
      <c r="D699" s="23"/>
    </row>
    <row r="700" spans="3:4">
      <c r="C700" s="23"/>
      <c r="D700" s="23"/>
    </row>
    <row r="701" spans="3:4">
      <c r="C701" s="23"/>
      <c r="D701" s="23"/>
    </row>
    <row r="702" spans="3:4">
      <c r="C702" s="23"/>
      <c r="D702" s="23"/>
    </row>
    <row r="703" spans="3:4">
      <c r="C703" s="23"/>
      <c r="D703" s="23"/>
    </row>
    <row r="704" spans="3:4">
      <c r="C704" s="23"/>
      <c r="D704" s="23"/>
    </row>
    <row r="705" spans="3:4">
      <c r="C705" s="23"/>
      <c r="D705" s="23"/>
    </row>
    <row r="706" spans="3:4">
      <c r="C706" s="23"/>
      <c r="D706" s="23"/>
    </row>
    <row r="707" spans="3:4">
      <c r="C707" s="23"/>
      <c r="D707" s="23"/>
    </row>
    <row r="708" spans="3:4">
      <c r="C708" s="23"/>
      <c r="D708" s="23"/>
    </row>
    <row r="709" spans="3:4">
      <c r="C709" s="23"/>
      <c r="D709" s="23"/>
    </row>
    <row r="710" spans="3:4">
      <c r="C710" s="23"/>
      <c r="D710" s="23"/>
    </row>
    <row r="711" spans="3:4">
      <c r="C711" s="23"/>
      <c r="D711" s="23"/>
    </row>
    <row r="712" spans="3:4">
      <c r="C712" s="23"/>
      <c r="D712" s="23"/>
    </row>
    <row r="713" spans="3:4">
      <c r="C713" s="23"/>
      <c r="D713" s="23"/>
    </row>
    <row r="714" spans="3:4">
      <c r="C714" s="23"/>
      <c r="D714" s="23"/>
    </row>
    <row r="715" spans="3:4">
      <c r="C715" s="23"/>
      <c r="D715" s="23"/>
    </row>
    <row r="716" spans="3:4">
      <c r="C716" s="23"/>
      <c r="D716" s="23"/>
    </row>
    <row r="717" spans="3:4">
      <c r="C717" s="23"/>
      <c r="D717" s="23"/>
    </row>
    <row r="718" spans="3:4">
      <c r="C718" s="23"/>
      <c r="D718" s="23"/>
    </row>
    <row r="719" spans="3:4">
      <c r="C719" s="23"/>
      <c r="D719" s="23"/>
    </row>
    <row r="720" spans="3:4">
      <c r="C720" s="23"/>
      <c r="D720" s="23"/>
    </row>
    <row r="721" spans="3:4">
      <c r="C721" s="23"/>
      <c r="D721" s="23"/>
    </row>
    <row r="722" spans="3:4">
      <c r="C722" s="23"/>
      <c r="D722" s="23"/>
    </row>
    <row r="723" spans="3:4">
      <c r="C723" s="23"/>
      <c r="D723" s="23"/>
    </row>
    <row r="724" spans="3:4">
      <c r="C724" s="23"/>
      <c r="D724" s="23"/>
    </row>
    <row r="725" spans="3:4">
      <c r="C725" s="23"/>
      <c r="D725" s="23"/>
    </row>
    <row r="726" spans="3:4">
      <c r="C726" s="23"/>
      <c r="D726" s="23"/>
    </row>
    <row r="727" spans="3:4">
      <c r="C727" s="23"/>
      <c r="D727" s="23"/>
    </row>
    <row r="728" spans="3:4">
      <c r="C728" s="23"/>
      <c r="D728" s="23"/>
    </row>
    <row r="729" spans="3:4">
      <c r="C729" s="23"/>
      <c r="D729" s="23"/>
    </row>
    <row r="730" spans="3:4">
      <c r="C730" s="23"/>
      <c r="D730" s="23"/>
    </row>
    <row r="731" spans="3:4">
      <c r="C731" s="23"/>
      <c r="D731" s="23"/>
    </row>
    <row r="732" spans="3:4">
      <c r="C732" s="23"/>
      <c r="D732" s="23"/>
    </row>
    <row r="733" spans="3:4">
      <c r="C733" s="23"/>
      <c r="D733" s="23"/>
    </row>
    <row r="734" spans="3:4">
      <c r="C734" s="23"/>
      <c r="D734" s="23"/>
    </row>
    <row r="735" spans="3:4">
      <c r="C735" s="23"/>
      <c r="D735" s="23"/>
    </row>
    <row r="736" spans="3:4">
      <c r="C736" s="23"/>
      <c r="D736" s="23"/>
    </row>
    <row r="737" spans="3:4">
      <c r="C737" s="23"/>
      <c r="D737" s="23"/>
    </row>
    <row r="738" spans="3:4">
      <c r="C738" s="23"/>
      <c r="D738" s="23"/>
    </row>
    <row r="739" spans="3:4">
      <c r="C739" s="23"/>
      <c r="D739" s="23"/>
    </row>
    <row r="740" spans="3:4">
      <c r="C740" s="23"/>
      <c r="D740" s="23"/>
    </row>
    <row r="741" spans="3:4">
      <c r="C741" s="23"/>
      <c r="D741" s="23"/>
    </row>
    <row r="742" spans="3:4">
      <c r="C742" s="23"/>
      <c r="D742" s="23"/>
    </row>
    <row r="743" spans="3:4">
      <c r="C743" s="23"/>
      <c r="D743" s="23"/>
    </row>
    <row r="744" spans="3:4">
      <c r="C744" s="23"/>
      <c r="D744" s="23"/>
    </row>
    <row r="745" spans="3:4">
      <c r="C745" s="23"/>
      <c r="D745" s="23"/>
    </row>
    <row r="746" spans="3:4">
      <c r="C746" s="23"/>
      <c r="D746" s="23"/>
    </row>
    <row r="747" spans="3:4">
      <c r="C747" s="23"/>
      <c r="D747" s="23"/>
    </row>
    <row r="748" spans="3:4">
      <c r="C748" s="23"/>
      <c r="D748" s="23"/>
    </row>
    <row r="749" spans="3:4">
      <c r="C749" s="23"/>
      <c r="D749" s="23"/>
    </row>
    <row r="750" spans="3:4">
      <c r="C750" s="23"/>
      <c r="D750" s="23"/>
    </row>
    <row r="751" spans="3:4">
      <c r="C751" s="23"/>
      <c r="D751" s="23"/>
    </row>
    <row r="752" spans="3:4">
      <c r="C752" s="23"/>
      <c r="D752" s="23"/>
    </row>
    <row r="753" spans="3:4">
      <c r="C753" s="23"/>
      <c r="D753" s="23"/>
    </row>
    <row r="754" spans="3:4">
      <c r="C754" s="23"/>
      <c r="D754" s="23"/>
    </row>
    <row r="755" spans="3:4">
      <c r="C755" s="23"/>
      <c r="D755" s="23"/>
    </row>
    <row r="756" spans="3:4">
      <c r="C756" s="23"/>
      <c r="D756" s="23"/>
    </row>
    <row r="757" spans="3:4">
      <c r="C757" s="23"/>
      <c r="D757" s="23"/>
    </row>
    <row r="758" spans="3:4">
      <c r="C758" s="23"/>
      <c r="D758" s="23"/>
    </row>
    <row r="759" spans="3:4">
      <c r="C759" s="23"/>
      <c r="D759" s="23"/>
    </row>
    <row r="760" spans="3:4">
      <c r="C760" s="23"/>
      <c r="D760" s="23"/>
    </row>
    <row r="761" spans="3:4">
      <c r="C761" s="23"/>
      <c r="D761" s="23"/>
    </row>
    <row r="762" spans="3:4">
      <c r="C762" s="23"/>
      <c r="D762" s="23"/>
    </row>
    <row r="763" spans="3:4">
      <c r="C763" s="23"/>
      <c r="D763" s="23"/>
    </row>
    <row r="764" spans="3:4">
      <c r="C764" s="23"/>
      <c r="D764" s="23"/>
    </row>
    <row r="765" spans="3:4">
      <c r="C765" s="23"/>
      <c r="D765" s="23"/>
    </row>
    <row r="766" spans="3:4">
      <c r="C766" s="23"/>
      <c r="D766" s="23"/>
    </row>
    <row r="767" spans="3:4">
      <c r="C767" s="23"/>
      <c r="D767" s="23"/>
    </row>
    <row r="768" spans="3:4">
      <c r="C768" s="23"/>
      <c r="D768" s="23"/>
    </row>
    <row r="769" spans="3:4">
      <c r="C769" s="23"/>
      <c r="D769" s="23"/>
    </row>
    <row r="770" spans="3:4">
      <c r="C770" s="23"/>
      <c r="D770" s="23"/>
    </row>
    <row r="771" spans="3:4">
      <c r="C771" s="23"/>
      <c r="D771" s="23"/>
    </row>
    <row r="772" spans="3:4">
      <c r="C772" s="23"/>
      <c r="D772" s="23"/>
    </row>
    <row r="773" spans="3:4">
      <c r="C773" s="23"/>
      <c r="D773" s="23"/>
    </row>
    <row r="774" spans="3:4">
      <c r="C774" s="23"/>
      <c r="D774" s="23"/>
    </row>
    <row r="775" spans="3:4">
      <c r="C775" s="23"/>
      <c r="D775" s="23"/>
    </row>
    <row r="776" spans="3:4">
      <c r="C776" s="23"/>
      <c r="D776" s="23"/>
    </row>
    <row r="777" spans="3:4">
      <c r="C777" s="23"/>
      <c r="D777" s="23"/>
    </row>
    <row r="778" spans="3:4">
      <c r="C778" s="23"/>
      <c r="D778" s="23"/>
    </row>
    <row r="779" spans="3:4">
      <c r="C779" s="23"/>
      <c r="D779" s="23"/>
    </row>
    <row r="780" spans="3:4">
      <c r="C780" s="23"/>
      <c r="D780" s="23"/>
    </row>
    <row r="781" spans="3:4">
      <c r="C781" s="23"/>
      <c r="D781" s="23"/>
    </row>
    <row r="782" spans="3:4">
      <c r="C782" s="23"/>
      <c r="D782" s="23"/>
    </row>
    <row r="783" spans="3:4">
      <c r="C783" s="23"/>
      <c r="D783" s="23"/>
    </row>
    <row r="784" spans="3:4">
      <c r="C784" s="23"/>
      <c r="D784" s="23"/>
    </row>
    <row r="785" spans="3:4">
      <c r="C785" s="23"/>
      <c r="D785" s="23"/>
    </row>
    <row r="786" spans="3:4">
      <c r="C786" s="23"/>
      <c r="D786" s="23"/>
    </row>
    <row r="787" spans="3:4">
      <c r="C787" s="23"/>
      <c r="D787" s="23"/>
    </row>
    <row r="788" spans="3:4">
      <c r="C788" s="23"/>
      <c r="D788" s="23"/>
    </row>
    <row r="789" spans="3:4">
      <c r="C789" s="23"/>
      <c r="D789" s="23"/>
    </row>
    <row r="790" spans="3:4">
      <c r="C790" s="23"/>
      <c r="D790" s="23"/>
    </row>
    <row r="791" spans="3:4">
      <c r="C791" s="23"/>
      <c r="D791" s="23"/>
    </row>
    <row r="792" spans="3:4">
      <c r="C792" s="23"/>
      <c r="D792" s="23"/>
    </row>
    <row r="793" spans="3:4">
      <c r="C793" s="23"/>
      <c r="D793" s="23"/>
    </row>
    <row r="794" spans="3:4">
      <c r="C794" s="23"/>
      <c r="D794" s="23"/>
    </row>
    <row r="795" spans="3:4">
      <c r="C795" s="23"/>
      <c r="D795" s="23"/>
    </row>
    <row r="796" spans="3:4">
      <c r="C796" s="23"/>
      <c r="D796" s="23"/>
    </row>
    <row r="797" spans="3:4">
      <c r="C797" s="23"/>
      <c r="D797" s="23"/>
    </row>
    <row r="798" spans="3:4">
      <c r="C798" s="23"/>
      <c r="D798" s="23"/>
    </row>
    <row r="799" spans="3:4">
      <c r="C799" s="23"/>
      <c r="D799" s="23"/>
    </row>
    <row r="800" spans="3:4">
      <c r="C800" s="23"/>
      <c r="D800" s="23"/>
    </row>
    <row r="801" spans="3:4">
      <c r="C801" s="23"/>
      <c r="D801" s="23"/>
    </row>
    <row r="802" spans="3:4">
      <c r="C802" s="23"/>
      <c r="D802" s="23"/>
    </row>
    <row r="803" spans="3:4">
      <c r="C803" s="23"/>
      <c r="D803" s="23"/>
    </row>
    <row r="804" spans="3:4">
      <c r="C804" s="23"/>
      <c r="D804" s="23"/>
    </row>
    <row r="805" spans="3:4">
      <c r="C805" s="23"/>
      <c r="D805" s="23"/>
    </row>
    <row r="806" spans="3:4">
      <c r="C806" s="23"/>
      <c r="D806" s="23"/>
    </row>
    <row r="807" spans="3:4">
      <c r="C807" s="23"/>
      <c r="D807" s="23"/>
    </row>
    <row r="808" spans="3:4">
      <c r="C808" s="23"/>
      <c r="D808" s="23"/>
    </row>
    <row r="809" spans="3:4">
      <c r="C809" s="23"/>
      <c r="D809" s="23"/>
    </row>
    <row r="810" spans="3:4">
      <c r="C810" s="23"/>
      <c r="D810" s="23"/>
    </row>
    <row r="811" spans="3:4">
      <c r="C811" s="23"/>
      <c r="D811" s="23"/>
    </row>
    <row r="812" spans="3:4">
      <c r="C812" s="23"/>
      <c r="D812" s="23"/>
    </row>
    <row r="813" spans="3:4">
      <c r="C813" s="23"/>
      <c r="D813" s="23"/>
    </row>
    <row r="814" spans="3:4">
      <c r="C814" s="23"/>
      <c r="D814" s="23"/>
    </row>
    <row r="815" spans="3:4">
      <c r="C815" s="23"/>
      <c r="D815" s="23"/>
    </row>
    <row r="816" spans="3:4">
      <c r="C816" s="23"/>
      <c r="D816" s="23"/>
    </row>
    <row r="817" spans="3:4">
      <c r="C817" s="23"/>
      <c r="D817" s="23"/>
    </row>
    <row r="818" spans="3:4">
      <c r="C818" s="23"/>
      <c r="D818" s="23"/>
    </row>
    <row r="819" spans="3:4">
      <c r="C819" s="23"/>
      <c r="D819" s="23"/>
    </row>
    <row r="820" spans="3:4">
      <c r="C820" s="23"/>
      <c r="D820" s="23"/>
    </row>
    <row r="821" spans="3:4">
      <c r="C821" s="23"/>
      <c r="D821" s="23"/>
    </row>
    <row r="822" spans="3:4">
      <c r="C822" s="23"/>
      <c r="D822" s="23"/>
    </row>
    <row r="823" spans="3:4">
      <c r="C823" s="23"/>
      <c r="D823" s="23"/>
    </row>
    <row r="824" spans="3:4">
      <c r="C824" s="23"/>
      <c r="D824" s="23"/>
    </row>
    <row r="825" spans="3:4">
      <c r="C825" s="23"/>
      <c r="D825" s="23"/>
    </row>
    <row r="826" spans="3:4">
      <c r="C826" s="23"/>
      <c r="D826" s="23"/>
    </row>
    <row r="827" spans="3:4">
      <c r="C827" s="23"/>
      <c r="D827" s="23"/>
    </row>
    <row r="828" spans="3:4">
      <c r="C828" s="23"/>
      <c r="D828" s="23"/>
    </row>
    <row r="829" spans="3:4">
      <c r="C829" s="23"/>
      <c r="D829" s="23"/>
    </row>
    <row r="830" spans="3:4">
      <c r="C830" s="23"/>
      <c r="D830" s="23"/>
    </row>
    <row r="831" spans="3:4">
      <c r="C831" s="23"/>
      <c r="D831" s="23"/>
    </row>
    <row r="832" spans="3:4">
      <c r="C832" s="23"/>
      <c r="D832" s="23"/>
    </row>
    <row r="833" spans="3:4">
      <c r="C833" s="23"/>
      <c r="D833" s="23"/>
    </row>
    <row r="834" spans="3:4">
      <c r="C834" s="23"/>
      <c r="D834" s="23"/>
    </row>
    <row r="835" spans="3:4">
      <c r="C835" s="23"/>
      <c r="D835" s="23"/>
    </row>
    <row r="836" spans="3:4">
      <c r="C836" s="23"/>
      <c r="D836" s="23"/>
    </row>
    <row r="837" spans="3:4">
      <c r="C837" s="23"/>
      <c r="D837" s="23"/>
    </row>
    <row r="838" spans="3:4">
      <c r="C838" s="23"/>
      <c r="D838" s="23"/>
    </row>
    <row r="839" spans="3:4">
      <c r="C839" s="23"/>
      <c r="D839" s="23"/>
    </row>
    <row r="840" spans="3:4">
      <c r="C840" s="23"/>
      <c r="D840" s="23"/>
    </row>
    <row r="841" spans="3:4">
      <c r="C841" s="23"/>
      <c r="D841" s="23"/>
    </row>
    <row r="842" spans="3:4">
      <c r="C842" s="23"/>
      <c r="D842" s="23"/>
    </row>
    <row r="843" spans="3:4">
      <c r="C843" s="23"/>
      <c r="D843" s="23"/>
    </row>
    <row r="844" spans="3:4">
      <c r="C844" s="23"/>
      <c r="D844" s="23"/>
    </row>
    <row r="845" spans="3:4">
      <c r="C845" s="23"/>
      <c r="D845" s="23"/>
    </row>
    <row r="846" spans="3:4">
      <c r="C846" s="23"/>
      <c r="D846" s="23"/>
    </row>
    <row r="847" spans="3:4">
      <c r="C847" s="23"/>
      <c r="D847" s="23"/>
    </row>
    <row r="848" spans="3:4">
      <c r="C848" s="23"/>
      <c r="D848" s="23"/>
    </row>
    <row r="849" spans="3:4">
      <c r="C849" s="23"/>
      <c r="D849" s="23"/>
    </row>
    <row r="850" spans="3:4">
      <c r="C850" s="23"/>
      <c r="D850" s="23"/>
    </row>
    <row r="851" spans="3:4">
      <c r="C851" s="23"/>
      <c r="D851" s="23"/>
    </row>
    <row r="852" spans="3:4">
      <c r="C852" s="23"/>
      <c r="D852" s="23"/>
    </row>
    <row r="853" spans="3:4">
      <c r="C853" s="23"/>
      <c r="D853" s="23"/>
    </row>
    <row r="854" spans="3:4">
      <c r="C854" s="23"/>
      <c r="D854" s="23"/>
    </row>
    <row r="855" spans="3:4">
      <c r="C855" s="23"/>
      <c r="D855" s="23"/>
    </row>
    <row r="856" spans="3:4">
      <c r="C856" s="23"/>
      <c r="D856" s="23"/>
    </row>
    <row r="857" spans="3:4">
      <c r="C857" s="23"/>
      <c r="D857" s="23"/>
    </row>
    <row r="858" spans="3:4">
      <c r="C858" s="23"/>
      <c r="D858" s="23"/>
    </row>
    <row r="859" spans="3:4">
      <c r="C859" s="23"/>
      <c r="D859" s="23"/>
    </row>
    <row r="860" spans="3:4">
      <c r="C860" s="23"/>
      <c r="D860" s="23"/>
    </row>
    <row r="861" spans="3:4">
      <c r="C861" s="23"/>
      <c r="D861" s="23"/>
    </row>
    <row r="862" spans="3:4">
      <c r="C862" s="23"/>
      <c r="D862" s="23"/>
    </row>
    <row r="863" spans="3:4">
      <c r="C863" s="23"/>
      <c r="D863" s="23"/>
    </row>
    <row r="864" spans="3:4">
      <c r="C864" s="23"/>
      <c r="D864" s="23"/>
    </row>
    <row r="865" spans="3:4">
      <c r="C865" s="23"/>
      <c r="D865" s="23"/>
    </row>
    <row r="866" spans="3:4">
      <c r="C866" s="23"/>
      <c r="D866" s="23"/>
    </row>
    <row r="867" spans="3:4">
      <c r="C867" s="23"/>
      <c r="D867" s="23"/>
    </row>
    <row r="868" spans="3:4">
      <c r="C868" s="23"/>
      <c r="D868" s="23"/>
    </row>
    <row r="869" spans="3:4">
      <c r="C869" s="23"/>
      <c r="D869" s="23"/>
    </row>
    <row r="870" spans="3:4">
      <c r="C870" s="23"/>
      <c r="D870" s="23"/>
    </row>
    <row r="871" spans="3:4">
      <c r="C871" s="23"/>
      <c r="D871" s="23"/>
    </row>
    <row r="872" spans="3:4">
      <c r="C872" s="23"/>
      <c r="D872" s="23"/>
    </row>
    <row r="873" spans="3:4">
      <c r="C873" s="23"/>
      <c r="D873" s="23"/>
    </row>
    <row r="874" spans="3:4">
      <c r="C874" s="23"/>
      <c r="D874" s="23"/>
    </row>
    <row r="875" spans="3:4">
      <c r="C875" s="23"/>
      <c r="D875" s="23"/>
    </row>
    <row r="876" spans="3:4">
      <c r="C876" s="23"/>
      <c r="D876" s="23"/>
    </row>
    <row r="877" spans="3:4">
      <c r="C877" s="23"/>
      <c r="D877" s="23"/>
    </row>
    <row r="878" spans="3:4">
      <c r="C878" s="23"/>
      <c r="D878" s="23"/>
    </row>
    <row r="879" spans="3:4">
      <c r="C879" s="23"/>
      <c r="D879" s="23"/>
    </row>
    <row r="880" spans="3:4">
      <c r="C880" s="23"/>
      <c r="D880" s="23"/>
    </row>
    <row r="881" spans="3:4">
      <c r="C881" s="23"/>
      <c r="D881" s="23"/>
    </row>
    <row r="882" spans="3:4">
      <c r="C882" s="23"/>
      <c r="D882" s="23"/>
    </row>
    <row r="883" spans="3:4">
      <c r="C883" s="23"/>
      <c r="D883" s="23"/>
    </row>
    <row r="884" spans="3:4">
      <c r="C884" s="23"/>
      <c r="D884" s="23"/>
    </row>
    <row r="885" spans="3:4">
      <c r="C885" s="23"/>
      <c r="D885" s="23"/>
    </row>
    <row r="886" spans="3:4">
      <c r="C886" s="23"/>
      <c r="D886" s="23"/>
    </row>
    <row r="887" spans="3:4">
      <c r="C887" s="23"/>
      <c r="D887" s="23"/>
    </row>
    <row r="888" spans="3:4">
      <c r="C888" s="23"/>
      <c r="D888" s="23"/>
    </row>
    <row r="889" spans="3:4">
      <c r="C889" s="23"/>
      <c r="D889" s="23"/>
    </row>
    <row r="890" spans="3:4">
      <c r="C890" s="23"/>
      <c r="D890" s="23"/>
    </row>
    <row r="891" spans="3:4">
      <c r="C891" s="23"/>
      <c r="D891" s="23"/>
    </row>
    <row r="892" spans="3:4">
      <c r="C892" s="23"/>
      <c r="D892" s="23"/>
    </row>
    <row r="893" spans="3:4">
      <c r="C893" s="23"/>
      <c r="D893" s="23"/>
    </row>
    <row r="894" spans="3:4">
      <c r="C894" s="23"/>
      <c r="D894" s="23"/>
    </row>
    <row r="895" spans="3:4">
      <c r="C895" s="23"/>
      <c r="D895" s="23"/>
    </row>
    <row r="896" spans="3:4">
      <c r="C896" s="23"/>
      <c r="D896" s="23"/>
    </row>
    <row r="897" spans="3:4">
      <c r="C897" s="23"/>
      <c r="D897" s="23"/>
    </row>
    <row r="898" spans="3:4">
      <c r="C898" s="23"/>
      <c r="D898" s="23"/>
    </row>
    <row r="899" spans="3:4">
      <c r="C899" s="23"/>
      <c r="D899" s="23"/>
    </row>
    <row r="900" spans="3:4">
      <c r="C900" s="23"/>
      <c r="D900" s="23"/>
    </row>
    <row r="901" spans="3:4">
      <c r="C901" s="23"/>
      <c r="D901" s="23"/>
    </row>
    <row r="902" spans="3:4">
      <c r="C902" s="23"/>
      <c r="D902" s="23"/>
    </row>
    <row r="903" spans="3:4">
      <c r="C903" s="23"/>
      <c r="D903" s="23"/>
    </row>
    <row r="904" spans="3:4">
      <c r="C904" s="23"/>
      <c r="D904" s="23"/>
    </row>
    <row r="905" spans="3:4">
      <c r="C905" s="23"/>
      <c r="D905" s="23"/>
    </row>
    <row r="906" spans="3:4">
      <c r="C906" s="23"/>
      <c r="D906" s="23"/>
    </row>
    <row r="907" spans="3:4">
      <c r="C907" s="23"/>
      <c r="D907" s="23"/>
    </row>
    <row r="908" spans="3:4">
      <c r="C908" s="23"/>
      <c r="D908" s="23"/>
    </row>
    <row r="909" spans="3:4">
      <c r="C909" s="23"/>
      <c r="D909" s="23"/>
    </row>
    <row r="910" spans="3:4">
      <c r="C910" s="23"/>
      <c r="D910" s="23"/>
    </row>
    <row r="911" spans="3:4">
      <c r="C911" s="23"/>
      <c r="D911" s="23"/>
    </row>
    <row r="912" spans="3:4">
      <c r="C912" s="23"/>
      <c r="D912" s="23"/>
    </row>
    <row r="913" spans="3:4">
      <c r="C913" s="23"/>
      <c r="D913" s="23"/>
    </row>
    <row r="914" spans="3:4">
      <c r="C914" s="23"/>
      <c r="D914" s="23"/>
    </row>
    <row r="915" spans="3:4">
      <c r="C915" s="23"/>
      <c r="D915" s="23"/>
    </row>
    <row r="916" spans="3:4">
      <c r="C916" s="23"/>
      <c r="D916" s="23"/>
    </row>
    <row r="917" spans="3:4">
      <c r="C917" s="23"/>
      <c r="D917" s="23"/>
    </row>
    <row r="918" spans="3:4">
      <c r="C918" s="23"/>
      <c r="D918" s="23"/>
    </row>
    <row r="919" spans="3:4">
      <c r="C919" s="23"/>
      <c r="D919" s="23"/>
    </row>
    <row r="920" spans="3:4">
      <c r="C920" s="23"/>
      <c r="D920" s="23"/>
    </row>
    <row r="921" spans="3:4">
      <c r="C921" s="23"/>
      <c r="D921" s="23"/>
    </row>
    <row r="922" spans="3:4">
      <c r="C922" s="23"/>
      <c r="D922" s="23"/>
    </row>
    <row r="923" spans="3:4">
      <c r="C923" s="23"/>
      <c r="D923" s="23"/>
    </row>
    <row r="924" spans="3:4">
      <c r="C924" s="23"/>
      <c r="D924" s="23"/>
    </row>
    <row r="925" spans="3:4">
      <c r="C925" s="23"/>
      <c r="D925" s="23"/>
    </row>
    <row r="926" spans="3:4">
      <c r="C926" s="23"/>
      <c r="D926" s="23"/>
    </row>
    <row r="927" spans="3:4">
      <c r="C927" s="23"/>
      <c r="D927" s="23"/>
    </row>
    <row r="928" spans="3:4">
      <c r="C928" s="23"/>
      <c r="D928" s="23"/>
    </row>
    <row r="929" spans="3:4">
      <c r="C929" s="23"/>
      <c r="D929" s="23"/>
    </row>
    <row r="930" spans="3:4">
      <c r="C930" s="23"/>
      <c r="D930" s="23"/>
    </row>
    <row r="931" spans="3:4">
      <c r="C931" s="23"/>
      <c r="D931" s="23"/>
    </row>
    <row r="932" spans="3:4">
      <c r="C932" s="23"/>
      <c r="D932" s="23"/>
    </row>
    <row r="933" spans="3:4">
      <c r="C933" s="23"/>
      <c r="D933" s="23"/>
    </row>
    <row r="934" spans="3:4">
      <c r="C934" s="23"/>
      <c r="D934" s="23"/>
    </row>
    <row r="935" spans="3:4">
      <c r="C935" s="23"/>
      <c r="D935" s="23"/>
    </row>
    <row r="936" spans="3:4">
      <c r="C936" s="23"/>
      <c r="D936" s="23"/>
    </row>
    <row r="937" spans="3:4">
      <c r="C937" s="23"/>
      <c r="D937" s="23"/>
    </row>
    <row r="938" spans="3:4">
      <c r="C938" s="23"/>
      <c r="D938" s="23"/>
    </row>
    <row r="939" spans="3:4">
      <c r="C939" s="23"/>
      <c r="D939" s="23"/>
    </row>
    <row r="940" spans="3:4">
      <c r="C940" s="23"/>
      <c r="D940" s="23"/>
    </row>
    <row r="941" spans="3:4">
      <c r="C941" s="23"/>
      <c r="D941" s="23"/>
    </row>
    <row r="942" spans="3:4">
      <c r="C942" s="23"/>
      <c r="D942" s="23"/>
    </row>
    <row r="943" spans="3:4">
      <c r="C943" s="23"/>
      <c r="D943" s="23"/>
    </row>
    <row r="944" spans="3:4">
      <c r="C944" s="23"/>
      <c r="D944" s="23"/>
    </row>
    <row r="945" spans="3:4">
      <c r="C945" s="23"/>
      <c r="D945" s="23"/>
    </row>
    <row r="946" spans="3:4">
      <c r="C946" s="23"/>
      <c r="D946" s="23"/>
    </row>
    <row r="947" spans="3:4">
      <c r="C947" s="23"/>
      <c r="D947" s="23"/>
    </row>
    <row r="948" spans="3:4">
      <c r="C948" s="23"/>
      <c r="D948" s="23"/>
    </row>
    <row r="949" spans="3:4">
      <c r="C949" s="23"/>
      <c r="D949" s="23"/>
    </row>
    <row r="950" spans="3:4">
      <c r="C950" s="23"/>
      <c r="D950" s="23"/>
    </row>
    <row r="951" spans="3:4">
      <c r="C951" s="23"/>
      <c r="D951" s="23"/>
    </row>
    <row r="952" spans="3:4">
      <c r="C952" s="23"/>
      <c r="D952" s="23"/>
    </row>
    <row r="953" spans="3:4">
      <c r="C953" s="23"/>
      <c r="D953" s="23"/>
    </row>
    <row r="954" spans="3:4">
      <c r="C954" s="23"/>
      <c r="D954" s="23"/>
    </row>
    <row r="955" spans="3:4">
      <c r="C955" s="23"/>
      <c r="D955" s="23"/>
    </row>
    <row r="956" spans="3:4">
      <c r="C956" s="23"/>
      <c r="D956" s="23"/>
    </row>
    <row r="957" spans="3:4">
      <c r="C957" s="23"/>
      <c r="D957" s="23"/>
    </row>
    <row r="958" spans="3:4">
      <c r="C958" s="23"/>
      <c r="D958" s="23"/>
    </row>
    <row r="959" spans="3:4">
      <c r="C959" s="23"/>
      <c r="D959" s="23"/>
    </row>
    <row r="960" spans="3:4">
      <c r="C960" s="23"/>
      <c r="D960" s="23"/>
    </row>
    <row r="961" spans="3:4">
      <c r="C961" s="23"/>
      <c r="D961" s="23"/>
    </row>
    <row r="962" spans="3:4">
      <c r="C962" s="23"/>
      <c r="D962" s="23"/>
    </row>
    <row r="963" spans="3:4">
      <c r="C963" s="23"/>
      <c r="D963" s="23"/>
    </row>
    <row r="964" spans="3:4">
      <c r="C964" s="23"/>
      <c r="D964" s="23"/>
    </row>
    <row r="965" spans="3:4">
      <c r="C965" s="23"/>
      <c r="D965" s="23"/>
    </row>
    <row r="966" spans="3:4">
      <c r="C966" s="23"/>
      <c r="D966" s="23"/>
    </row>
    <row r="967" spans="3:4">
      <c r="C967" s="23"/>
      <c r="D967" s="23"/>
    </row>
    <row r="968" spans="3:4">
      <c r="C968" s="23"/>
      <c r="D968" s="23"/>
    </row>
    <row r="969" spans="3:4">
      <c r="C969" s="23"/>
      <c r="D969" s="23"/>
    </row>
    <row r="970" spans="3:4">
      <c r="C970" s="23"/>
      <c r="D970" s="23"/>
    </row>
    <row r="971" spans="3:4">
      <c r="C971" s="23"/>
      <c r="D971" s="23"/>
    </row>
    <row r="972" spans="3:4">
      <c r="C972" s="23"/>
      <c r="D972" s="23"/>
    </row>
    <row r="973" spans="3:4">
      <c r="C973" s="23"/>
      <c r="D973" s="23"/>
    </row>
    <row r="974" spans="3:4">
      <c r="C974" s="23"/>
      <c r="D974" s="23"/>
    </row>
    <row r="975" spans="3:4">
      <c r="C975" s="23"/>
      <c r="D975" s="23"/>
    </row>
    <row r="976" spans="3:4">
      <c r="C976" s="23"/>
      <c r="D976" s="23"/>
    </row>
    <row r="977" spans="3:4">
      <c r="C977" s="23"/>
      <c r="D977" s="23"/>
    </row>
    <row r="978" spans="3:4">
      <c r="C978" s="23"/>
      <c r="D978" s="23"/>
    </row>
    <row r="979" spans="3:4">
      <c r="C979" s="23"/>
      <c r="D979" s="23"/>
    </row>
    <row r="980" spans="3:4">
      <c r="C980" s="23"/>
      <c r="D980" s="23"/>
    </row>
    <row r="981" spans="3:4">
      <c r="C981" s="23"/>
      <c r="D981" s="23"/>
    </row>
    <row r="982" spans="3:4">
      <c r="C982" s="23"/>
      <c r="D982" s="23"/>
    </row>
    <row r="983" spans="3:4">
      <c r="C983" s="23"/>
      <c r="D983" s="23"/>
    </row>
    <row r="984" spans="3:4">
      <c r="C984" s="23"/>
      <c r="D984" s="23"/>
    </row>
    <row r="985" spans="3:4">
      <c r="C985" s="23"/>
      <c r="D985" s="23"/>
    </row>
    <row r="986" spans="3:4">
      <c r="C986" s="23"/>
      <c r="D986" s="23"/>
    </row>
    <row r="987" spans="3:4">
      <c r="C987" s="23"/>
      <c r="D987" s="23"/>
    </row>
    <row r="988" spans="3:4">
      <c r="C988" s="23"/>
      <c r="D988" s="23"/>
    </row>
    <row r="989" spans="3:4">
      <c r="C989" s="23"/>
      <c r="D989" s="23"/>
    </row>
    <row r="990" spans="3:4">
      <c r="C990" s="23"/>
      <c r="D990" s="23"/>
    </row>
    <row r="991" spans="3:4">
      <c r="C991" s="23"/>
      <c r="D991" s="23"/>
    </row>
    <row r="992" spans="3:4">
      <c r="C992" s="23"/>
      <c r="D992" s="23"/>
    </row>
    <row r="993" spans="3:4">
      <c r="C993" s="23"/>
      <c r="D993" s="23"/>
    </row>
    <row r="994" spans="3:4">
      <c r="C994" s="23"/>
      <c r="D994" s="23"/>
    </row>
    <row r="995" spans="3:4">
      <c r="C995" s="23"/>
      <c r="D995" s="23"/>
    </row>
    <row r="996" spans="3:4">
      <c r="C996" s="23"/>
      <c r="D996" s="23"/>
    </row>
    <row r="997" spans="3:4">
      <c r="C997" s="23"/>
      <c r="D997" s="23"/>
    </row>
    <row r="998" spans="3:4">
      <c r="C998" s="23"/>
      <c r="D998" s="23"/>
    </row>
    <row r="999" spans="3:4">
      <c r="C999" s="23"/>
      <c r="D999" s="23"/>
    </row>
    <row r="1000" spans="3:4">
      <c r="C1000" s="23"/>
      <c r="D1000" s="23"/>
    </row>
    <row r="1001" spans="3:4">
      <c r="C1001" s="23"/>
      <c r="D1001" s="23"/>
    </row>
    <row r="1002" spans="3:4">
      <c r="C1002" s="23"/>
      <c r="D1002" s="23"/>
    </row>
    <row r="1003" spans="3:4">
      <c r="C1003" s="23"/>
      <c r="D1003" s="23"/>
    </row>
    <row r="1004" spans="3:4">
      <c r="C1004" s="23"/>
      <c r="D1004" s="23"/>
    </row>
    <row r="1005" spans="3:4">
      <c r="C1005" s="23"/>
      <c r="D1005" s="23"/>
    </row>
    <row r="1006" spans="3:4">
      <c r="C1006" s="23"/>
      <c r="D1006" s="23"/>
    </row>
    <row r="1007" spans="3:4">
      <c r="C1007" s="23"/>
      <c r="D1007" s="23"/>
    </row>
    <row r="1008" spans="3:4">
      <c r="C1008" s="23"/>
      <c r="D1008" s="23"/>
    </row>
    <row r="1009" spans="3:4">
      <c r="C1009" s="23"/>
      <c r="D1009" s="23"/>
    </row>
    <row r="1010" spans="3:4">
      <c r="C1010" s="23"/>
      <c r="D1010" s="23"/>
    </row>
    <row r="1011" spans="3:4">
      <c r="C1011" s="23"/>
      <c r="D1011" s="23"/>
    </row>
    <row r="1012" spans="3:4">
      <c r="C1012" s="23"/>
      <c r="D1012" s="23"/>
    </row>
    <row r="1013" spans="3:4">
      <c r="C1013" s="23"/>
      <c r="D1013" s="23"/>
    </row>
    <row r="1014" spans="3:4">
      <c r="C1014" s="23"/>
      <c r="D1014" s="23"/>
    </row>
    <row r="1015" spans="3:4">
      <c r="C1015" s="23"/>
      <c r="D1015" s="23"/>
    </row>
    <row r="1016" spans="3:4">
      <c r="C1016" s="23"/>
      <c r="D1016" s="23"/>
    </row>
    <row r="1017" spans="3:4">
      <c r="C1017" s="23"/>
      <c r="D1017" s="23"/>
    </row>
    <row r="1018" spans="3:4">
      <c r="C1018" s="23"/>
      <c r="D1018" s="23"/>
    </row>
    <row r="1019" spans="3:4">
      <c r="C1019" s="23"/>
      <c r="D1019" s="23"/>
    </row>
    <row r="1020" spans="3:4">
      <c r="C1020" s="23"/>
      <c r="D1020" s="23"/>
    </row>
    <row r="1021" spans="3:4">
      <c r="C1021" s="23"/>
      <c r="D1021" s="23"/>
    </row>
    <row r="1022" spans="3:4">
      <c r="C1022" s="23"/>
      <c r="D1022" s="23"/>
    </row>
    <row r="1023" spans="3:4">
      <c r="C1023" s="23"/>
      <c r="D1023" s="23"/>
    </row>
    <row r="1024" spans="3:4">
      <c r="C1024" s="23"/>
      <c r="D1024" s="23"/>
    </row>
    <row r="1025" spans="3:4">
      <c r="C1025" s="23"/>
      <c r="D1025" s="23"/>
    </row>
    <row r="1026" spans="3:4">
      <c r="C1026" s="23"/>
      <c r="D1026" s="23"/>
    </row>
    <row r="1027" spans="3:4">
      <c r="C1027" s="23"/>
      <c r="D1027" s="23"/>
    </row>
    <row r="1028" spans="3:4">
      <c r="C1028" s="23"/>
      <c r="D1028" s="23"/>
    </row>
    <row r="1029" spans="3:4">
      <c r="C1029" s="23"/>
      <c r="D1029" s="23"/>
    </row>
    <row r="1030" spans="3:4">
      <c r="C1030" s="23"/>
      <c r="D1030" s="23"/>
    </row>
    <row r="1031" spans="3:4">
      <c r="C1031" s="23"/>
      <c r="D1031" s="23"/>
    </row>
    <row r="1032" spans="3:4">
      <c r="C1032" s="23"/>
      <c r="D1032" s="23"/>
    </row>
    <row r="1033" spans="3:4">
      <c r="C1033" s="23"/>
      <c r="D1033" s="23"/>
    </row>
    <row r="1034" spans="3:4">
      <c r="C1034" s="23"/>
      <c r="D1034" s="23"/>
    </row>
    <row r="1035" spans="3:4">
      <c r="C1035" s="23"/>
      <c r="D1035" s="23"/>
    </row>
    <row r="1036" spans="3:4">
      <c r="C1036" s="23"/>
      <c r="D1036" s="23"/>
    </row>
    <row r="1037" spans="3:4">
      <c r="C1037" s="23"/>
      <c r="D1037" s="23"/>
    </row>
    <row r="1038" spans="3:4">
      <c r="C1038" s="23"/>
      <c r="D1038" s="23"/>
    </row>
    <row r="1039" spans="3:4">
      <c r="C1039" s="23"/>
      <c r="D1039" s="23"/>
    </row>
    <row r="1040" spans="3:4">
      <c r="C1040" s="23"/>
      <c r="D1040" s="23"/>
    </row>
    <row r="1041" spans="3:4">
      <c r="C1041" s="23"/>
      <c r="D1041" s="23"/>
    </row>
    <row r="1042" spans="3:4">
      <c r="C1042" s="23"/>
      <c r="D1042" s="23"/>
    </row>
    <row r="1043" spans="3:4">
      <c r="C1043" s="23"/>
      <c r="D1043" s="23"/>
    </row>
    <row r="1044" spans="3:4">
      <c r="C1044" s="23"/>
      <c r="D1044" s="23"/>
    </row>
    <row r="1045" spans="3:4">
      <c r="C1045" s="23"/>
      <c r="D1045" s="23"/>
    </row>
    <row r="1046" spans="3:4">
      <c r="C1046" s="23"/>
      <c r="D1046" s="23"/>
    </row>
    <row r="1047" spans="3:4">
      <c r="C1047" s="23"/>
      <c r="D1047" s="23"/>
    </row>
    <row r="1048" spans="3:4">
      <c r="C1048" s="23"/>
      <c r="D1048" s="23"/>
    </row>
    <row r="1049" spans="3:4">
      <c r="C1049" s="23"/>
      <c r="D1049" s="23"/>
    </row>
    <row r="1050" spans="3:4">
      <c r="C1050" s="23"/>
      <c r="D1050" s="23"/>
    </row>
    <row r="1051" spans="3:4">
      <c r="C1051" s="23"/>
      <c r="D1051" s="23"/>
    </row>
    <row r="1052" spans="3:4">
      <c r="C1052" s="23"/>
      <c r="D1052" s="23"/>
    </row>
    <row r="1053" spans="3:4">
      <c r="C1053" s="23"/>
      <c r="D1053" s="23"/>
    </row>
    <row r="1054" spans="3:4">
      <c r="C1054" s="23"/>
      <c r="D1054" s="23"/>
    </row>
    <row r="1055" spans="3:4">
      <c r="C1055" s="23"/>
      <c r="D1055" s="23"/>
    </row>
    <row r="1056" spans="3:4">
      <c r="C1056" s="23"/>
      <c r="D1056" s="23"/>
    </row>
    <row r="1057" spans="3:4">
      <c r="C1057" s="23"/>
      <c r="D1057" s="23"/>
    </row>
    <row r="1058" spans="3:4">
      <c r="C1058" s="23"/>
      <c r="D1058" s="23"/>
    </row>
    <row r="1059" spans="3:4">
      <c r="C1059" s="23"/>
      <c r="D1059" s="23"/>
    </row>
    <row r="1060" spans="3:4">
      <c r="C1060" s="23"/>
      <c r="D1060" s="23"/>
    </row>
    <row r="1061" spans="3:4">
      <c r="C1061" s="23"/>
      <c r="D1061" s="23"/>
    </row>
    <row r="1062" spans="3:4">
      <c r="C1062" s="23"/>
      <c r="D1062" s="23"/>
    </row>
    <row r="1063" spans="3:4">
      <c r="C1063" s="23"/>
      <c r="D1063" s="23"/>
    </row>
    <row r="1064" spans="3:4">
      <c r="C1064" s="23"/>
      <c r="D1064" s="23"/>
    </row>
    <row r="1065" spans="3:4">
      <c r="C1065" s="23"/>
      <c r="D1065" s="23"/>
    </row>
    <row r="1066" spans="3:4">
      <c r="C1066" s="23"/>
      <c r="D1066" s="23"/>
    </row>
    <row r="1067" spans="3:4">
      <c r="C1067" s="23"/>
      <c r="D1067" s="23"/>
    </row>
    <row r="1068" spans="3:4">
      <c r="C1068" s="23"/>
      <c r="D1068" s="23"/>
    </row>
    <row r="1069" spans="3:4">
      <c r="C1069" s="23"/>
      <c r="D1069" s="23"/>
    </row>
    <row r="1070" spans="3:4">
      <c r="C1070" s="23"/>
      <c r="D1070" s="23"/>
    </row>
    <row r="1071" spans="3:4">
      <c r="C1071" s="23"/>
      <c r="D1071" s="23"/>
    </row>
    <row r="1072" spans="3:4">
      <c r="C1072" s="23"/>
      <c r="D1072" s="23"/>
    </row>
    <row r="1073" spans="3:4">
      <c r="C1073" s="23"/>
      <c r="D1073" s="23"/>
    </row>
    <row r="1074" spans="3:4">
      <c r="C1074" s="23"/>
      <c r="D1074" s="23"/>
    </row>
    <row r="1075" spans="3:4">
      <c r="C1075" s="23"/>
      <c r="D1075" s="23"/>
    </row>
    <row r="1076" spans="3:4">
      <c r="C1076" s="23"/>
      <c r="D1076" s="23"/>
    </row>
    <row r="1077" spans="3:4">
      <c r="C1077" s="23"/>
      <c r="D1077" s="23"/>
    </row>
    <row r="1078" spans="3:4">
      <c r="C1078" s="23"/>
      <c r="D1078" s="23"/>
    </row>
    <row r="1079" spans="3:4">
      <c r="C1079" s="23"/>
      <c r="D1079" s="23"/>
    </row>
    <row r="1080" spans="3:4">
      <c r="C1080" s="23"/>
      <c r="D1080" s="23"/>
    </row>
    <row r="1081" spans="3:4">
      <c r="C1081" s="23"/>
      <c r="D1081" s="23"/>
    </row>
    <row r="1082" spans="3:4">
      <c r="C1082" s="23"/>
      <c r="D1082" s="23"/>
    </row>
    <row r="1083" spans="3:4">
      <c r="C1083" s="23"/>
      <c r="D1083" s="23"/>
    </row>
    <row r="1084" spans="3:4">
      <c r="C1084" s="23"/>
      <c r="D1084" s="23"/>
    </row>
    <row r="1085" spans="3:4">
      <c r="C1085" s="23"/>
      <c r="D1085" s="23"/>
    </row>
    <row r="1086" spans="3:4">
      <c r="C1086" s="23"/>
      <c r="D1086" s="23"/>
    </row>
    <row r="1087" spans="3:4">
      <c r="C1087" s="23"/>
      <c r="D1087" s="23"/>
    </row>
    <row r="1088" spans="3:4">
      <c r="C1088" s="23"/>
      <c r="D1088" s="23"/>
    </row>
    <row r="1089" spans="3:4">
      <c r="C1089" s="23"/>
      <c r="D1089" s="23"/>
    </row>
    <row r="1090" spans="3:4">
      <c r="C1090" s="23"/>
      <c r="D1090" s="23"/>
    </row>
    <row r="1091" spans="3:4">
      <c r="C1091" s="23"/>
      <c r="D1091" s="23"/>
    </row>
    <row r="1092" spans="3:4">
      <c r="C1092" s="23"/>
      <c r="D1092" s="23"/>
    </row>
    <row r="1093" spans="3:4">
      <c r="C1093" s="23"/>
      <c r="D1093" s="23"/>
    </row>
    <row r="1094" spans="3:4">
      <c r="C1094" s="23"/>
      <c r="D1094" s="23"/>
    </row>
    <row r="1095" spans="3:4">
      <c r="C1095" s="23"/>
      <c r="D1095" s="23"/>
    </row>
    <row r="1096" spans="3:4">
      <c r="C1096" s="23"/>
      <c r="D1096" s="23"/>
    </row>
    <row r="1097" spans="3:4">
      <c r="C1097" s="23"/>
      <c r="D1097" s="23"/>
    </row>
    <row r="1098" spans="3:4">
      <c r="C1098" s="23"/>
      <c r="D1098" s="23"/>
    </row>
    <row r="1099" spans="3:4">
      <c r="C1099" s="23"/>
      <c r="D1099" s="23"/>
    </row>
    <row r="1100" spans="3:4">
      <c r="C1100" s="23"/>
      <c r="D1100" s="23"/>
    </row>
    <row r="1101" spans="3:4">
      <c r="C1101" s="23"/>
      <c r="D1101" s="23"/>
    </row>
    <row r="1102" spans="3:4">
      <c r="C1102" s="23"/>
      <c r="D1102" s="23"/>
    </row>
    <row r="1103" spans="3:4">
      <c r="C1103" s="23"/>
      <c r="D1103" s="23"/>
    </row>
    <row r="1104" spans="3:4">
      <c r="C1104" s="23"/>
      <c r="D1104" s="23"/>
    </row>
    <row r="1105" spans="3:4">
      <c r="C1105" s="23"/>
      <c r="D1105" s="23"/>
    </row>
    <row r="1106" spans="3:4">
      <c r="C1106" s="23"/>
      <c r="D1106" s="23"/>
    </row>
    <row r="1107" spans="3:4">
      <c r="C1107" s="23"/>
      <c r="D1107" s="23"/>
    </row>
    <row r="1108" spans="3:4">
      <c r="C1108" s="23"/>
      <c r="D1108" s="23"/>
    </row>
    <row r="1109" spans="3:4">
      <c r="C1109" s="23"/>
      <c r="D1109" s="23"/>
    </row>
    <row r="1110" spans="3:4">
      <c r="C1110" s="23"/>
      <c r="D1110" s="23"/>
    </row>
    <row r="1111" spans="3:4">
      <c r="C1111" s="23"/>
      <c r="D1111" s="23"/>
    </row>
    <row r="1112" spans="3:4">
      <c r="C1112" s="23"/>
      <c r="D1112" s="23"/>
    </row>
    <row r="1113" spans="3:4">
      <c r="C1113" s="23"/>
      <c r="D1113" s="23"/>
    </row>
    <row r="1114" spans="3:4">
      <c r="C1114" s="23"/>
      <c r="D1114" s="23"/>
    </row>
    <row r="1115" spans="3:4">
      <c r="C1115" s="23"/>
      <c r="D1115" s="23"/>
    </row>
    <row r="1116" spans="3:4">
      <c r="C1116" s="23"/>
      <c r="D1116" s="23"/>
    </row>
    <row r="1117" spans="3:4">
      <c r="C1117" s="23"/>
      <c r="D1117" s="23"/>
    </row>
    <row r="1118" spans="3:4">
      <c r="C1118" s="23"/>
      <c r="D1118" s="23"/>
    </row>
    <row r="1119" spans="3:4">
      <c r="C1119" s="23"/>
      <c r="D1119" s="23"/>
    </row>
    <row r="1120" spans="3:4">
      <c r="C1120" s="23"/>
      <c r="D1120" s="23"/>
    </row>
    <row r="1121" spans="3:4">
      <c r="C1121" s="23"/>
      <c r="D1121" s="23"/>
    </row>
    <row r="1122" spans="3:4">
      <c r="C1122" s="23"/>
      <c r="D1122" s="23"/>
    </row>
    <row r="1123" spans="3:4">
      <c r="C1123" s="23"/>
      <c r="D1123" s="23"/>
    </row>
    <row r="1124" spans="3:4">
      <c r="C1124" s="23"/>
      <c r="D1124" s="23"/>
    </row>
    <row r="1125" spans="3:4">
      <c r="C1125" s="23"/>
      <c r="D1125" s="23"/>
    </row>
    <row r="1126" spans="3:4">
      <c r="C1126" s="23"/>
      <c r="D1126" s="23"/>
    </row>
    <row r="1127" spans="3:4">
      <c r="C1127" s="23"/>
      <c r="D1127" s="23"/>
    </row>
    <row r="1128" spans="3:4">
      <c r="C1128" s="23"/>
      <c r="D1128" s="23"/>
    </row>
    <row r="1129" spans="3:4">
      <c r="C1129" s="23"/>
      <c r="D1129" s="23"/>
    </row>
    <row r="1130" spans="3:4">
      <c r="C1130" s="23"/>
      <c r="D1130" s="23"/>
    </row>
    <row r="1131" spans="3:4">
      <c r="C1131" s="23"/>
      <c r="D1131" s="23"/>
    </row>
    <row r="1132" spans="3:4">
      <c r="C1132" s="23"/>
      <c r="D1132" s="23"/>
    </row>
    <row r="1133" spans="3:4">
      <c r="C1133" s="23"/>
      <c r="D1133" s="23"/>
    </row>
    <row r="1134" spans="3:4">
      <c r="C1134" s="23"/>
      <c r="D1134" s="23"/>
    </row>
    <row r="1135" spans="3:4">
      <c r="C1135" s="23"/>
      <c r="D1135" s="23"/>
    </row>
    <row r="1136" spans="3:4">
      <c r="C1136" s="23"/>
      <c r="D1136" s="23"/>
    </row>
    <row r="1137" spans="3:4">
      <c r="C1137" s="23"/>
      <c r="D1137" s="23"/>
    </row>
    <row r="1138" spans="3:4">
      <c r="C1138" s="23"/>
      <c r="D1138" s="23"/>
    </row>
    <row r="1139" spans="3:4">
      <c r="C1139" s="23"/>
      <c r="D1139" s="23"/>
    </row>
    <row r="1140" spans="3:4">
      <c r="C1140" s="23"/>
      <c r="D1140" s="23"/>
    </row>
    <row r="1141" spans="3:4">
      <c r="C1141" s="23"/>
      <c r="D1141" s="23"/>
    </row>
    <row r="1142" spans="3:4">
      <c r="C1142" s="23"/>
      <c r="D1142" s="23"/>
    </row>
    <row r="1143" spans="3:4">
      <c r="C1143" s="23"/>
      <c r="D1143" s="23"/>
    </row>
    <row r="1144" spans="3:4">
      <c r="C1144" s="23"/>
      <c r="D1144" s="23"/>
    </row>
    <row r="1145" spans="3:4">
      <c r="C1145" s="23"/>
      <c r="D1145" s="23"/>
    </row>
    <row r="1146" spans="3:4">
      <c r="C1146" s="23"/>
      <c r="D1146" s="23"/>
    </row>
    <row r="1147" spans="3:4">
      <c r="C1147" s="23"/>
      <c r="D1147" s="23"/>
    </row>
    <row r="1148" spans="3:4">
      <c r="C1148" s="23"/>
      <c r="D1148" s="23"/>
    </row>
    <row r="1149" spans="3:4">
      <c r="C1149" s="23"/>
      <c r="D1149" s="23"/>
    </row>
    <row r="1150" spans="3:4">
      <c r="C1150" s="23"/>
      <c r="D1150" s="23"/>
    </row>
    <row r="1151" spans="3:4">
      <c r="C1151" s="23"/>
      <c r="D1151" s="23"/>
    </row>
    <row r="1152" spans="3:4">
      <c r="C1152" s="23"/>
      <c r="D1152" s="23"/>
    </row>
    <row r="1153" spans="3:4">
      <c r="C1153" s="23"/>
      <c r="D1153" s="23"/>
    </row>
    <row r="1154" spans="3:4">
      <c r="C1154" s="23"/>
      <c r="D1154" s="23"/>
    </row>
    <row r="1155" spans="3:4">
      <c r="C1155" s="23"/>
      <c r="D1155" s="23"/>
    </row>
    <row r="1156" spans="3:4">
      <c r="C1156" s="23"/>
      <c r="D1156" s="23"/>
    </row>
    <row r="1157" spans="3:4">
      <c r="C1157" s="23"/>
      <c r="D1157" s="23"/>
    </row>
    <row r="1158" spans="3:4">
      <c r="C1158" s="23"/>
      <c r="D1158" s="23"/>
    </row>
    <row r="1159" spans="3:4">
      <c r="C1159" s="23"/>
      <c r="D1159" s="23"/>
    </row>
    <row r="1160" spans="3:4">
      <c r="C1160" s="23"/>
      <c r="D1160" s="23"/>
    </row>
    <row r="1161" spans="3:4">
      <c r="C1161" s="23"/>
      <c r="D1161" s="23"/>
    </row>
    <row r="1162" spans="3:4">
      <c r="C1162" s="23"/>
      <c r="D1162" s="23"/>
    </row>
    <row r="1163" spans="3:4">
      <c r="C1163" s="23"/>
      <c r="D1163" s="23"/>
    </row>
    <row r="1164" spans="3:4">
      <c r="C1164" s="23"/>
      <c r="D1164" s="23"/>
    </row>
    <row r="1165" spans="3:4">
      <c r="C1165" s="23"/>
      <c r="D1165" s="23"/>
    </row>
    <row r="1166" spans="3:4">
      <c r="C1166" s="23"/>
      <c r="D1166" s="23"/>
    </row>
    <row r="1167" spans="3:4">
      <c r="C1167" s="23"/>
      <c r="D1167" s="23"/>
    </row>
    <row r="1168" spans="3:4">
      <c r="C1168" s="23"/>
      <c r="D1168" s="23"/>
    </row>
    <row r="1169" spans="3:4">
      <c r="C1169" s="23"/>
      <c r="D1169" s="23"/>
    </row>
    <row r="1170" spans="3:4">
      <c r="C1170" s="23"/>
      <c r="D1170" s="23"/>
    </row>
    <row r="1171" spans="3:4">
      <c r="C1171" s="23"/>
      <c r="D1171" s="23"/>
    </row>
    <row r="1172" spans="3:4">
      <c r="C1172" s="23"/>
      <c r="D1172" s="23"/>
    </row>
    <row r="1173" spans="3:4">
      <c r="C1173" s="23"/>
      <c r="D1173" s="23"/>
    </row>
    <row r="1174" spans="3:4">
      <c r="C1174" s="23"/>
      <c r="D1174" s="23"/>
    </row>
    <row r="1175" spans="3:4">
      <c r="C1175" s="23"/>
      <c r="D1175" s="23"/>
    </row>
    <row r="1176" spans="3:4">
      <c r="C1176" s="23"/>
      <c r="D1176" s="23"/>
    </row>
    <row r="1177" spans="3:4">
      <c r="C1177" s="23"/>
      <c r="D1177" s="23"/>
    </row>
    <row r="1178" spans="3:4">
      <c r="C1178" s="23"/>
      <c r="D1178" s="23"/>
    </row>
    <row r="1179" spans="3:4">
      <c r="C1179" s="23"/>
      <c r="D1179" s="23"/>
    </row>
    <row r="1180" spans="3:4">
      <c r="C1180" s="23"/>
      <c r="D1180" s="23"/>
    </row>
    <row r="1181" spans="3:4">
      <c r="C1181" s="23"/>
      <c r="D1181" s="23"/>
    </row>
    <row r="1182" spans="3:4">
      <c r="C1182" s="23"/>
      <c r="D1182" s="23"/>
    </row>
    <row r="1183" spans="3:4">
      <c r="C1183" s="23"/>
      <c r="D1183" s="23"/>
    </row>
    <row r="1184" spans="3:4">
      <c r="C1184" s="23"/>
      <c r="D1184" s="23"/>
    </row>
    <row r="1185" spans="3:4">
      <c r="C1185" s="23"/>
      <c r="D1185" s="23"/>
    </row>
    <row r="1186" spans="3:4">
      <c r="C1186" s="23"/>
      <c r="D1186" s="23"/>
    </row>
    <row r="1187" spans="3:4">
      <c r="C1187" s="23"/>
      <c r="D1187" s="23"/>
    </row>
    <row r="1188" spans="3:4">
      <c r="C1188" s="23"/>
      <c r="D1188" s="23"/>
    </row>
    <row r="1189" spans="3:4">
      <c r="C1189" s="23"/>
      <c r="D1189" s="23"/>
    </row>
    <row r="1190" spans="3:4">
      <c r="C1190" s="23"/>
      <c r="D1190" s="23"/>
    </row>
    <row r="1191" spans="3:4">
      <c r="C1191" s="23"/>
      <c r="D1191" s="23"/>
    </row>
    <row r="1192" spans="3:4">
      <c r="C1192" s="23"/>
      <c r="D1192" s="23"/>
    </row>
    <row r="1193" spans="3:4">
      <c r="C1193" s="23"/>
      <c r="D1193" s="23"/>
    </row>
    <row r="1194" spans="3:4">
      <c r="C1194" s="23"/>
      <c r="D1194" s="23"/>
    </row>
    <row r="1195" spans="3:4">
      <c r="C1195" s="23"/>
      <c r="D1195" s="23"/>
    </row>
    <row r="1196" spans="3:4">
      <c r="C1196" s="23"/>
      <c r="D1196" s="23"/>
    </row>
    <row r="1197" spans="3:4">
      <c r="C1197" s="23"/>
      <c r="D1197" s="23"/>
    </row>
    <row r="1198" spans="3:4">
      <c r="C1198" s="23"/>
      <c r="D1198" s="23"/>
    </row>
    <row r="1199" spans="3:4">
      <c r="C1199" s="23"/>
      <c r="D1199" s="23"/>
    </row>
    <row r="1200" spans="3:4">
      <c r="C1200" s="23"/>
      <c r="D1200" s="23"/>
    </row>
    <row r="1201" spans="3:4">
      <c r="C1201" s="23"/>
      <c r="D1201" s="23"/>
    </row>
    <row r="1202" spans="3:4">
      <c r="C1202" s="23"/>
      <c r="D1202" s="23"/>
    </row>
    <row r="1203" spans="3:4">
      <c r="C1203" s="23"/>
      <c r="D1203" s="23"/>
    </row>
    <row r="1204" spans="3:4">
      <c r="C1204" s="23"/>
      <c r="D1204" s="23"/>
    </row>
    <row r="1205" spans="3:4">
      <c r="C1205" s="23"/>
      <c r="D1205" s="23"/>
    </row>
    <row r="1206" spans="3:4">
      <c r="C1206" s="23"/>
      <c r="D1206" s="23"/>
    </row>
    <row r="1207" spans="3:4">
      <c r="C1207" s="23"/>
      <c r="D1207" s="23"/>
    </row>
    <row r="1208" spans="3:4">
      <c r="C1208" s="23"/>
      <c r="D1208" s="23"/>
    </row>
    <row r="1209" spans="3:4">
      <c r="C1209" s="23"/>
      <c r="D1209" s="23"/>
    </row>
    <row r="1210" spans="3:4">
      <c r="C1210" s="23"/>
      <c r="D1210" s="23"/>
    </row>
    <row r="1211" spans="3:4">
      <c r="C1211" s="23"/>
      <c r="D1211" s="23"/>
    </row>
    <row r="1212" spans="3:4">
      <c r="C1212" s="23"/>
      <c r="D1212" s="23"/>
    </row>
    <row r="1213" spans="3:4">
      <c r="C1213" s="23"/>
      <c r="D1213" s="23"/>
    </row>
    <row r="1214" spans="3:4">
      <c r="C1214" s="23"/>
      <c r="D1214" s="23"/>
    </row>
    <row r="1215" spans="3:4">
      <c r="C1215" s="23"/>
      <c r="D1215" s="23"/>
    </row>
    <row r="1216" spans="3:4">
      <c r="C1216" s="23"/>
      <c r="D1216" s="23"/>
    </row>
    <row r="1217" spans="3:4">
      <c r="C1217" s="23"/>
      <c r="D1217" s="23"/>
    </row>
    <row r="1218" spans="3:4">
      <c r="C1218" s="23"/>
      <c r="D1218" s="23"/>
    </row>
    <row r="1219" spans="3:4">
      <c r="C1219" s="23"/>
      <c r="D1219" s="23"/>
    </row>
    <row r="1220" spans="3:4">
      <c r="C1220" s="23"/>
      <c r="D1220" s="23"/>
    </row>
    <row r="1221" spans="3:4">
      <c r="C1221" s="23"/>
      <c r="D1221" s="23"/>
    </row>
    <row r="1222" spans="3:4">
      <c r="C1222" s="23"/>
      <c r="D1222" s="23"/>
    </row>
    <row r="1223" spans="3:4">
      <c r="C1223" s="23"/>
      <c r="D1223" s="23"/>
    </row>
    <row r="1224" spans="3:4">
      <c r="C1224" s="23"/>
      <c r="D1224" s="23"/>
    </row>
    <row r="1225" spans="3:4">
      <c r="C1225" s="23"/>
      <c r="D1225" s="23"/>
    </row>
    <row r="1226" spans="3:4">
      <c r="C1226" s="23"/>
      <c r="D1226" s="23"/>
    </row>
    <row r="1227" spans="3:4">
      <c r="C1227" s="23"/>
      <c r="D1227" s="23"/>
    </row>
    <row r="1228" spans="3:4">
      <c r="C1228" s="23"/>
      <c r="D1228" s="23"/>
    </row>
    <row r="1229" spans="3:4">
      <c r="C1229" s="23"/>
      <c r="D1229" s="23"/>
    </row>
    <row r="1230" spans="3:4">
      <c r="C1230" s="23"/>
      <c r="D1230" s="23"/>
    </row>
    <row r="1231" spans="3:4">
      <c r="C1231" s="23"/>
      <c r="D1231" s="23"/>
    </row>
    <row r="1232" spans="3:4">
      <c r="C1232" s="23"/>
      <c r="D1232" s="23"/>
    </row>
    <row r="1233" spans="3:4">
      <c r="C1233" s="23"/>
      <c r="D1233" s="23"/>
    </row>
    <row r="1234" spans="3:4">
      <c r="C1234" s="23"/>
      <c r="D1234" s="23"/>
    </row>
    <row r="1235" spans="3:4">
      <c r="C1235" s="23"/>
      <c r="D1235" s="23"/>
    </row>
    <row r="1236" spans="3:4">
      <c r="C1236" s="23"/>
      <c r="D1236" s="23"/>
    </row>
    <row r="1237" spans="3:4">
      <c r="C1237" s="23"/>
      <c r="D1237" s="23"/>
    </row>
    <row r="1238" spans="3:4">
      <c r="C1238" s="23"/>
      <c r="D1238" s="23"/>
    </row>
    <row r="1239" spans="3:4">
      <c r="C1239" s="23"/>
      <c r="D1239" s="23"/>
    </row>
    <row r="1240" spans="3:4">
      <c r="C1240" s="23"/>
      <c r="D1240" s="23"/>
    </row>
    <row r="1241" spans="3:4">
      <c r="C1241" s="23"/>
      <c r="D1241" s="23"/>
    </row>
    <row r="1242" spans="3:4">
      <c r="C1242" s="23"/>
      <c r="D1242" s="23"/>
    </row>
    <row r="1243" spans="3:4">
      <c r="C1243" s="23"/>
      <c r="D1243" s="23"/>
    </row>
    <row r="1244" spans="3:4">
      <c r="C1244" s="23"/>
      <c r="D1244" s="23"/>
    </row>
    <row r="1245" spans="3:4">
      <c r="C1245" s="23"/>
      <c r="D1245" s="23"/>
    </row>
    <row r="1246" spans="3:4">
      <c r="C1246" s="23"/>
      <c r="D1246" s="23"/>
    </row>
    <row r="1247" spans="3:4">
      <c r="C1247" s="23"/>
      <c r="D1247" s="23"/>
    </row>
    <row r="1248" spans="3:4">
      <c r="C1248" s="23"/>
      <c r="D1248" s="23"/>
    </row>
    <row r="1249" spans="3:4">
      <c r="C1249" s="23"/>
      <c r="D1249" s="23"/>
    </row>
    <row r="1250" spans="3:4">
      <c r="C1250" s="23"/>
      <c r="D1250" s="23"/>
    </row>
    <row r="1251" spans="3:4">
      <c r="C1251" s="23"/>
      <c r="D1251" s="23"/>
    </row>
    <row r="1252" spans="3:4">
      <c r="C1252" s="23"/>
      <c r="D1252" s="23"/>
    </row>
    <row r="1253" spans="3:4">
      <c r="C1253" s="23"/>
      <c r="D1253" s="23"/>
    </row>
    <row r="1254" spans="3:4">
      <c r="C1254" s="23"/>
      <c r="D1254" s="23"/>
    </row>
    <row r="1255" spans="3:4">
      <c r="C1255" s="23"/>
      <c r="D1255" s="23"/>
    </row>
    <row r="1256" spans="3:4">
      <c r="C1256" s="23"/>
      <c r="D1256" s="23"/>
    </row>
    <row r="1257" spans="3:4">
      <c r="C1257" s="23"/>
      <c r="D1257" s="23"/>
    </row>
    <row r="1258" spans="3:4">
      <c r="C1258" s="23"/>
      <c r="D1258" s="23"/>
    </row>
    <row r="1259" spans="3:4">
      <c r="C1259" s="23"/>
      <c r="D1259" s="23"/>
    </row>
    <row r="1260" spans="3:4">
      <c r="C1260" s="23"/>
      <c r="D1260" s="23"/>
    </row>
    <row r="1261" spans="3:4">
      <c r="C1261" s="23"/>
      <c r="D1261" s="23"/>
    </row>
    <row r="1262" spans="3:4">
      <c r="C1262" s="23"/>
      <c r="D1262" s="23"/>
    </row>
    <row r="1263" spans="3:4">
      <c r="C1263" s="23"/>
      <c r="D1263" s="23"/>
    </row>
    <row r="1264" spans="3:4">
      <c r="C1264" s="23"/>
      <c r="D1264" s="23"/>
    </row>
    <row r="1265" spans="3:4">
      <c r="C1265" s="23"/>
      <c r="D1265" s="23"/>
    </row>
    <row r="1266" spans="3:4">
      <c r="C1266" s="23"/>
      <c r="D1266" s="23"/>
    </row>
    <row r="1267" spans="3:4">
      <c r="C1267" s="23"/>
      <c r="D1267" s="23"/>
    </row>
    <row r="1268" spans="3:4">
      <c r="C1268" s="23"/>
      <c r="D1268" s="23"/>
    </row>
    <row r="1269" spans="3:4">
      <c r="C1269" s="23"/>
      <c r="D1269" s="23"/>
    </row>
    <row r="1270" spans="3:4">
      <c r="C1270" s="23"/>
      <c r="D1270" s="23"/>
    </row>
    <row r="1271" spans="3:4">
      <c r="C1271" s="23"/>
      <c r="D1271" s="23"/>
    </row>
    <row r="1272" spans="3:4">
      <c r="C1272" s="23"/>
      <c r="D1272" s="23"/>
    </row>
    <row r="1273" spans="3:4">
      <c r="C1273" s="23"/>
      <c r="D1273" s="23"/>
    </row>
    <row r="1274" spans="3:4">
      <c r="C1274" s="23"/>
      <c r="D1274" s="23"/>
    </row>
    <row r="1275" spans="3:4">
      <c r="C1275" s="23"/>
      <c r="D1275" s="23"/>
    </row>
    <row r="1276" spans="3:4">
      <c r="C1276" s="23"/>
      <c r="D1276" s="23"/>
    </row>
    <row r="1277" spans="3:4">
      <c r="C1277" s="23"/>
      <c r="D1277" s="23"/>
    </row>
    <row r="1278" spans="3:4">
      <c r="C1278" s="23"/>
      <c r="D1278" s="23"/>
    </row>
    <row r="1279" spans="3:4">
      <c r="C1279" s="23"/>
      <c r="D1279" s="23"/>
    </row>
    <row r="1280" spans="3:4">
      <c r="C1280" s="23"/>
      <c r="D1280" s="23"/>
    </row>
    <row r="1281" spans="3:4">
      <c r="C1281" s="23"/>
      <c r="D1281" s="23"/>
    </row>
    <row r="1282" spans="3:4">
      <c r="C1282" s="23"/>
      <c r="D1282" s="23"/>
    </row>
    <row r="1283" spans="3:4">
      <c r="C1283" s="23"/>
      <c r="D1283" s="23"/>
    </row>
    <row r="1284" spans="3:4">
      <c r="C1284" s="23"/>
      <c r="D1284" s="23"/>
    </row>
    <row r="1285" spans="3:4">
      <c r="C1285" s="23"/>
      <c r="D1285" s="23"/>
    </row>
    <row r="1286" spans="3:4">
      <c r="C1286" s="23"/>
      <c r="D1286" s="23"/>
    </row>
    <row r="1287" spans="3:4">
      <c r="C1287" s="23"/>
      <c r="D1287" s="23"/>
    </row>
    <row r="1288" spans="3:4">
      <c r="C1288" s="23"/>
      <c r="D1288" s="23"/>
    </row>
    <row r="1289" spans="3:4">
      <c r="C1289" s="23"/>
      <c r="D1289" s="23"/>
    </row>
    <row r="1290" spans="3:4">
      <c r="C1290" s="23"/>
      <c r="D1290" s="23"/>
    </row>
    <row r="1291" spans="3:4">
      <c r="C1291" s="23"/>
      <c r="D1291" s="23"/>
    </row>
    <row r="1292" spans="3:4">
      <c r="C1292" s="23"/>
      <c r="D1292" s="23"/>
    </row>
    <row r="1293" spans="3:4">
      <c r="C1293" s="23"/>
      <c r="D1293" s="23"/>
    </row>
    <row r="1294" spans="3:4">
      <c r="C1294" s="23"/>
      <c r="D1294" s="23"/>
    </row>
    <row r="1295" spans="3:4">
      <c r="C1295" s="23"/>
      <c r="D1295" s="23"/>
    </row>
    <row r="1296" spans="3:4">
      <c r="C1296" s="23"/>
      <c r="D1296" s="23"/>
    </row>
    <row r="1297" spans="3:4">
      <c r="C1297" s="23"/>
      <c r="D1297" s="23"/>
    </row>
    <row r="1298" spans="3:4">
      <c r="C1298" s="23"/>
      <c r="D1298" s="23"/>
    </row>
    <row r="1299" spans="3:4">
      <c r="C1299" s="23"/>
      <c r="D1299" s="23"/>
    </row>
    <row r="1300" spans="3:4">
      <c r="C1300" s="23"/>
      <c r="D1300" s="23"/>
    </row>
    <row r="1301" spans="3:4">
      <c r="C1301" s="23"/>
      <c r="D1301" s="23"/>
    </row>
    <row r="1302" spans="3:4">
      <c r="C1302" s="23"/>
      <c r="D1302" s="23"/>
    </row>
    <row r="1303" spans="3:4">
      <c r="C1303" s="23"/>
      <c r="D1303" s="23"/>
    </row>
    <row r="1304" spans="3:4">
      <c r="C1304" s="23"/>
      <c r="D1304" s="23"/>
    </row>
    <row r="1305" spans="3:4">
      <c r="C1305" s="23"/>
      <c r="D1305" s="23"/>
    </row>
    <row r="1306" spans="3:4">
      <c r="C1306" s="23"/>
      <c r="D1306" s="23"/>
    </row>
    <row r="1307" spans="3:4">
      <c r="C1307" s="23"/>
      <c r="D1307" s="23"/>
    </row>
    <row r="1308" spans="3:4">
      <c r="C1308" s="23"/>
      <c r="D1308" s="23"/>
    </row>
    <row r="1309" spans="3:4">
      <c r="C1309" s="23"/>
      <c r="D1309" s="23"/>
    </row>
    <row r="1310" spans="3:4">
      <c r="C1310" s="23"/>
      <c r="D1310" s="23"/>
    </row>
    <row r="1311" spans="3:4">
      <c r="C1311" s="23"/>
      <c r="D1311" s="23"/>
    </row>
    <row r="1312" spans="3:4">
      <c r="C1312" s="23"/>
      <c r="D1312" s="23"/>
    </row>
    <row r="1313" spans="3:4">
      <c r="C1313" s="23"/>
      <c r="D1313" s="23"/>
    </row>
    <row r="1314" spans="3:4">
      <c r="C1314" s="23"/>
      <c r="D1314" s="23"/>
    </row>
    <row r="1315" spans="3:4">
      <c r="C1315" s="23"/>
      <c r="D1315" s="23"/>
    </row>
    <row r="1316" spans="3:4">
      <c r="C1316" s="23"/>
      <c r="D1316" s="23"/>
    </row>
    <row r="1317" spans="3:4">
      <c r="C1317" s="23"/>
      <c r="D1317" s="23"/>
    </row>
    <row r="1318" spans="3:4">
      <c r="C1318" s="23"/>
      <c r="D1318" s="23"/>
    </row>
    <row r="1319" spans="3:4">
      <c r="C1319" s="23"/>
      <c r="D1319" s="23"/>
    </row>
    <row r="1320" spans="3:4">
      <c r="C1320" s="23"/>
      <c r="D1320" s="23"/>
    </row>
    <row r="1321" spans="3:4">
      <c r="C1321" s="23"/>
      <c r="D1321" s="23"/>
    </row>
    <row r="1322" spans="3:4">
      <c r="C1322" s="23"/>
      <c r="D1322" s="23"/>
    </row>
    <row r="1323" spans="3:4">
      <c r="C1323" s="23"/>
      <c r="D1323" s="23"/>
    </row>
    <row r="1324" spans="3:4">
      <c r="C1324" s="23"/>
      <c r="D1324" s="23"/>
    </row>
    <row r="1325" spans="3:4">
      <c r="C1325" s="23"/>
      <c r="D1325" s="23"/>
    </row>
    <row r="1326" spans="3:4">
      <c r="C1326" s="23"/>
      <c r="D1326" s="23"/>
    </row>
    <row r="1327" spans="3:4">
      <c r="C1327" s="23"/>
      <c r="D1327" s="23"/>
    </row>
    <row r="1328" spans="3:4">
      <c r="C1328" s="23"/>
      <c r="D1328" s="23"/>
    </row>
    <row r="1329" spans="3:4">
      <c r="C1329" s="23"/>
      <c r="D1329" s="23"/>
    </row>
    <row r="1330" spans="3:4">
      <c r="C1330" s="23"/>
      <c r="D1330" s="23"/>
    </row>
    <row r="1331" spans="3:4">
      <c r="C1331" s="23"/>
      <c r="D1331" s="23"/>
    </row>
    <row r="1332" spans="3:4">
      <c r="C1332" s="23"/>
      <c r="D1332" s="23"/>
    </row>
    <row r="1333" spans="3:4">
      <c r="C1333" s="23"/>
      <c r="D1333" s="23"/>
    </row>
    <row r="1334" spans="3:4">
      <c r="C1334" s="23"/>
      <c r="D1334" s="23"/>
    </row>
    <row r="1335" spans="3:4">
      <c r="C1335" s="23"/>
      <c r="D1335" s="23"/>
    </row>
    <row r="1336" spans="3:4">
      <c r="C1336" s="23"/>
      <c r="D1336" s="23"/>
    </row>
    <row r="1337" spans="3:4">
      <c r="C1337" s="23"/>
      <c r="D1337" s="23"/>
    </row>
    <row r="1338" spans="3:4">
      <c r="C1338" s="23"/>
      <c r="D1338" s="23"/>
    </row>
    <row r="1339" spans="3:4">
      <c r="C1339" s="23"/>
      <c r="D1339" s="23"/>
    </row>
    <row r="1340" spans="3:4">
      <c r="C1340" s="23"/>
      <c r="D1340" s="23"/>
    </row>
    <row r="1341" spans="3:4">
      <c r="C1341" s="23"/>
      <c r="D1341" s="23"/>
    </row>
    <row r="1342" spans="3:4">
      <c r="C1342" s="23"/>
      <c r="D1342" s="23"/>
    </row>
    <row r="1343" spans="3:4">
      <c r="C1343" s="23"/>
      <c r="D1343" s="23"/>
    </row>
    <row r="1344" spans="3:4">
      <c r="C1344" s="23"/>
      <c r="D1344" s="23"/>
    </row>
    <row r="1345" spans="3:4">
      <c r="C1345" s="23"/>
      <c r="D1345" s="23"/>
    </row>
    <row r="1346" spans="3:4">
      <c r="C1346" s="23"/>
      <c r="D1346" s="23"/>
    </row>
    <row r="1347" spans="3:4">
      <c r="C1347" s="23"/>
      <c r="D1347" s="23"/>
    </row>
    <row r="1348" spans="3:4">
      <c r="C1348" s="23"/>
      <c r="D1348" s="23"/>
    </row>
    <row r="1349" spans="3:4">
      <c r="C1349" s="23"/>
      <c r="D1349" s="23"/>
    </row>
    <row r="1350" spans="3:4">
      <c r="C1350" s="23"/>
      <c r="D1350" s="23"/>
    </row>
    <row r="1351" spans="3:4">
      <c r="C1351" s="23"/>
      <c r="D1351" s="23"/>
    </row>
    <row r="1352" spans="3:4">
      <c r="C1352" s="23"/>
      <c r="D1352" s="23"/>
    </row>
    <row r="1353" spans="3:4">
      <c r="C1353" s="23"/>
      <c r="D1353" s="23"/>
    </row>
    <row r="1354" spans="3:4">
      <c r="C1354" s="23"/>
      <c r="D1354" s="23"/>
    </row>
    <row r="1355" spans="3:4">
      <c r="C1355" s="23"/>
      <c r="D1355" s="23"/>
    </row>
    <row r="1356" spans="3:4">
      <c r="C1356" s="23"/>
      <c r="D1356" s="23"/>
    </row>
    <row r="1357" spans="3:4">
      <c r="C1357" s="23"/>
      <c r="D1357" s="23"/>
    </row>
    <row r="1358" spans="3:4">
      <c r="C1358" s="23"/>
      <c r="D1358" s="23"/>
    </row>
    <row r="1359" spans="3:4">
      <c r="C1359" s="23"/>
      <c r="D1359" s="23"/>
    </row>
    <row r="1360" spans="3:4">
      <c r="C1360" s="23"/>
      <c r="D1360" s="23"/>
    </row>
    <row r="1361" spans="3:4">
      <c r="C1361" s="23"/>
      <c r="D1361" s="23"/>
    </row>
    <row r="1362" spans="3:4">
      <c r="C1362" s="23"/>
      <c r="D1362" s="23"/>
    </row>
    <row r="1363" spans="3:4">
      <c r="C1363" s="23"/>
      <c r="D1363" s="23"/>
    </row>
    <row r="1364" spans="3:4">
      <c r="C1364" s="23"/>
      <c r="D1364" s="23"/>
    </row>
    <row r="1365" spans="3:4">
      <c r="C1365" s="23"/>
      <c r="D1365" s="23"/>
    </row>
    <row r="1366" spans="3:4">
      <c r="C1366" s="23"/>
      <c r="D1366" s="23"/>
    </row>
    <row r="1367" spans="3:4">
      <c r="C1367" s="23"/>
      <c r="D1367" s="23"/>
    </row>
    <row r="1368" spans="3:4">
      <c r="C1368" s="23"/>
      <c r="D1368" s="23"/>
    </row>
    <row r="1369" spans="3:4">
      <c r="C1369" s="23"/>
      <c r="D1369" s="23"/>
    </row>
    <row r="1370" spans="3:4">
      <c r="C1370" s="23"/>
      <c r="D1370" s="23"/>
    </row>
    <row r="1371" spans="3:4">
      <c r="C1371" s="23"/>
      <c r="D1371" s="23"/>
    </row>
    <row r="1372" spans="3:4">
      <c r="C1372" s="23"/>
      <c r="D1372" s="23"/>
    </row>
    <row r="1373" spans="3:4">
      <c r="C1373" s="23"/>
      <c r="D1373" s="23"/>
    </row>
    <row r="1374" spans="3:4">
      <c r="C1374" s="23"/>
      <c r="D1374" s="23"/>
    </row>
    <row r="1375" spans="3:4">
      <c r="C1375" s="23"/>
      <c r="D1375" s="23"/>
    </row>
    <row r="1376" spans="3:4">
      <c r="C1376" s="23"/>
      <c r="D1376" s="23"/>
    </row>
    <row r="1377" spans="3:4">
      <c r="C1377" s="23"/>
      <c r="D1377" s="23"/>
    </row>
    <row r="1378" spans="3:4">
      <c r="C1378" s="23"/>
      <c r="D1378" s="23"/>
    </row>
    <row r="1379" spans="3:4">
      <c r="C1379" s="23"/>
      <c r="D1379" s="23"/>
    </row>
    <row r="1380" spans="3:4">
      <c r="C1380" s="23"/>
      <c r="D1380" s="23"/>
    </row>
    <row r="1381" spans="3:4">
      <c r="C1381" s="23"/>
      <c r="D1381" s="23"/>
    </row>
    <row r="1382" spans="3:4">
      <c r="C1382" s="23"/>
      <c r="D1382" s="23"/>
    </row>
    <row r="1383" spans="3:4">
      <c r="C1383" s="23"/>
      <c r="D1383" s="23"/>
    </row>
    <row r="1384" spans="3:4">
      <c r="C1384" s="23"/>
      <c r="D1384" s="23"/>
    </row>
    <row r="1385" spans="3:4">
      <c r="C1385" s="23"/>
      <c r="D1385" s="23"/>
    </row>
    <row r="1386" spans="3:4">
      <c r="C1386" s="23"/>
      <c r="D1386" s="23"/>
    </row>
    <row r="1387" spans="3:4">
      <c r="C1387" s="23"/>
      <c r="D1387" s="23"/>
    </row>
    <row r="1388" spans="3:4">
      <c r="C1388" s="23"/>
      <c r="D1388" s="23"/>
    </row>
    <row r="1389" spans="3:4">
      <c r="C1389" s="23"/>
      <c r="D1389" s="23"/>
    </row>
    <row r="1390" spans="3:4">
      <c r="C1390" s="23"/>
      <c r="D1390" s="23"/>
    </row>
    <row r="1391" spans="3:4">
      <c r="C1391" s="23"/>
      <c r="D1391" s="23"/>
    </row>
    <row r="1392" spans="3:4">
      <c r="C1392" s="23"/>
      <c r="D1392" s="23"/>
    </row>
    <row r="1393" spans="3:4">
      <c r="C1393" s="23"/>
      <c r="D1393" s="23"/>
    </row>
    <row r="1394" spans="3:4">
      <c r="C1394" s="23"/>
      <c r="D1394" s="23"/>
    </row>
    <row r="1395" spans="3:4">
      <c r="C1395" s="23"/>
      <c r="D1395" s="23"/>
    </row>
    <row r="1396" spans="3:4">
      <c r="C1396" s="23"/>
      <c r="D1396" s="23"/>
    </row>
    <row r="1397" spans="3:4">
      <c r="C1397" s="23"/>
      <c r="D1397" s="23"/>
    </row>
    <row r="1398" spans="3:4">
      <c r="C1398" s="23"/>
      <c r="D1398" s="23"/>
    </row>
    <row r="1399" spans="3:4">
      <c r="C1399" s="23"/>
      <c r="D1399" s="23"/>
    </row>
    <row r="1400" spans="3:4">
      <c r="C1400" s="23"/>
      <c r="D1400" s="23"/>
    </row>
    <row r="1401" spans="3:4">
      <c r="C1401" s="23"/>
      <c r="D1401" s="23"/>
    </row>
    <row r="1402" spans="3:4">
      <c r="C1402" s="23"/>
      <c r="D1402" s="23"/>
    </row>
    <row r="1403" spans="3:4">
      <c r="C1403" s="23"/>
      <c r="D1403" s="23"/>
    </row>
    <row r="1404" spans="3:4">
      <c r="C1404" s="23"/>
      <c r="D1404" s="23"/>
    </row>
    <row r="1405" spans="3:4">
      <c r="C1405" s="23"/>
      <c r="D1405" s="23"/>
    </row>
    <row r="1406" spans="3:4">
      <c r="C1406" s="23"/>
      <c r="D1406" s="23"/>
    </row>
    <row r="1407" spans="3:4">
      <c r="C1407" s="23"/>
      <c r="D1407" s="23"/>
    </row>
    <row r="1408" spans="3:4">
      <c r="C1408" s="23"/>
      <c r="D1408" s="23"/>
    </row>
    <row r="1409" spans="3:4">
      <c r="C1409" s="23"/>
      <c r="D1409" s="23"/>
    </row>
    <row r="1410" spans="3:4">
      <c r="C1410" s="23"/>
      <c r="D1410" s="23"/>
    </row>
    <row r="1411" spans="3:4">
      <c r="C1411" s="23"/>
      <c r="D1411" s="23"/>
    </row>
    <row r="1412" spans="3:4">
      <c r="C1412" s="23"/>
      <c r="D1412" s="23"/>
    </row>
    <row r="1413" spans="3:4">
      <c r="C1413" s="23"/>
      <c r="D1413" s="23"/>
    </row>
    <row r="1414" spans="3:4">
      <c r="C1414" s="23"/>
      <c r="D1414" s="23"/>
    </row>
    <row r="1415" spans="3:4">
      <c r="C1415" s="23"/>
      <c r="D1415" s="23"/>
    </row>
    <row r="1416" spans="3:4">
      <c r="C1416" s="23"/>
      <c r="D1416" s="23"/>
    </row>
    <row r="1417" spans="3:4">
      <c r="C1417" s="23"/>
      <c r="D1417" s="23"/>
    </row>
    <row r="1418" spans="3:4">
      <c r="C1418" s="23"/>
      <c r="D1418" s="23"/>
    </row>
    <row r="1419" spans="3:4">
      <c r="C1419" s="23"/>
      <c r="D1419" s="23"/>
    </row>
    <row r="1420" spans="3:4">
      <c r="C1420" s="23"/>
      <c r="D1420" s="23"/>
    </row>
    <row r="1421" spans="3:4">
      <c r="C1421" s="23"/>
      <c r="D1421" s="23"/>
    </row>
    <row r="1422" spans="3:4">
      <c r="C1422" s="23"/>
      <c r="D1422" s="23"/>
    </row>
    <row r="1423" spans="3:4">
      <c r="C1423" s="23"/>
      <c r="D1423" s="23"/>
    </row>
    <row r="1424" spans="3:4">
      <c r="C1424" s="23"/>
      <c r="D1424" s="23"/>
    </row>
    <row r="1425" spans="3:4">
      <c r="C1425" s="23"/>
      <c r="D1425" s="23"/>
    </row>
    <row r="1426" spans="3:4">
      <c r="C1426" s="23"/>
      <c r="D1426" s="23"/>
    </row>
    <row r="1427" spans="3:4">
      <c r="C1427" s="23"/>
      <c r="D1427" s="23"/>
    </row>
    <row r="1428" spans="3:4">
      <c r="C1428" s="23"/>
      <c r="D1428" s="23"/>
    </row>
    <row r="1429" spans="3:4">
      <c r="C1429" s="23"/>
      <c r="D1429" s="23"/>
    </row>
    <row r="1430" spans="3:4">
      <c r="C1430" s="23"/>
      <c r="D1430" s="23"/>
    </row>
    <row r="1431" spans="3:4">
      <c r="C1431" s="23"/>
      <c r="D1431" s="23"/>
    </row>
    <row r="1432" spans="3:4">
      <c r="C1432" s="23"/>
      <c r="D1432" s="23"/>
    </row>
    <row r="1433" spans="3:4">
      <c r="C1433" s="23"/>
      <c r="D1433" s="23"/>
    </row>
    <row r="1434" spans="3:4">
      <c r="C1434" s="23"/>
      <c r="D1434" s="23"/>
    </row>
    <row r="1435" spans="3:4">
      <c r="C1435" s="23"/>
      <c r="D1435" s="23"/>
    </row>
    <row r="1436" spans="3:4">
      <c r="C1436" s="23"/>
      <c r="D1436" s="23"/>
    </row>
    <row r="1437" spans="3:4">
      <c r="C1437" s="23"/>
      <c r="D1437" s="23"/>
    </row>
    <row r="1438" spans="3:4">
      <c r="C1438" s="23"/>
      <c r="D1438" s="23"/>
    </row>
    <row r="1439" spans="3:4">
      <c r="C1439" s="23"/>
      <c r="D1439" s="23"/>
    </row>
    <row r="1440" spans="3:4">
      <c r="C1440" s="23"/>
      <c r="D1440" s="23"/>
    </row>
    <row r="1441" spans="3:4">
      <c r="C1441" s="23"/>
      <c r="D1441" s="23"/>
    </row>
    <row r="1442" spans="3:4">
      <c r="C1442" s="23"/>
      <c r="D1442" s="23"/>
    </row>
    <row r="1443" spans="3:4">
      <c r="C1443" s="23"/>
      <c r="D1443" s="23"/>
    </row>
    <row r="1444" spans="3:4">
      <c r="C1444" s="23"/>
      <c r="D1444" s="23"/>
    </row>
    <row r="1445" spans="3:4">
      <c r="C1445" s="23"/>
      <c r="D1445" s="23"/>
    </row>
    <row r="1446" spans="3:4">
      <c r="C1446" s="23"/>
      <c r="D1446" s="23"/>
    </row>
    <row r="1447" spans="3:4">
      <c r="C1447" s="23"/>
      <c r="D1447" s="23"/>
    </row>
    <row r="1448" spans="3:4">
      <c r="C1448" s="23"/>
      <c r="D1448" s="23"/>
    </row>
    <row r="1449" spans="3:4">
      <c r="C1449" s="23"/>
      <c r="D1449" s="23"/>
    </row>
    <row r="1450" spans="3:4">
      <c r="C1450" s="23"/>
      <c r="D1450" s="23"/>
    </row>
    <row r="1451" spans="3:4">
      <c r="C1451" s="23"/>
      <c r="D1451" s="23"/>
    </row>
    <row r="1452" spans="3:4">
      <c r="C1452" s="23"/>
      <c r="D1452" s="23"/>
    </row>
    <row r="1453" spans="3:4">
      <c r="C1453" s="23"/>
      <c r="D1453" s="23"/>
    </row>
    <row r="1454" spans="3:4">
      <c r="C1454" s="23"/>
      <c r="D1454" s="23"/>
    </row>
    <row r="1455" spans="3:4">
      <c r="C1455" s="23"/>
      <c r="D1455" s="23"/>
    </row>
    <row r="1456" spans="3:4">
      <c r="C1456" s="23"/>
      <c r="D1456" s="23"/>
    </row>
    <row r="1457" spans="3:4">
      <c r="C1457" s="23"/>
      <c r="D1457" s="23"/>
    </row>
    <row r="1458" spans="3:4">
      <c r="C1458" s="23"/>
      <c r="D1458" s="23"/>
    </row>
    <row r="1459" spans="3:4">
      <c r="C1459" s="23"/>
      <c r="D1459" s="23"/>
    </row>
    <row r="1460" spans="3:4">
      <c r="C1460" s="23"/>
      <c r="D1460" s="23"/>
    </row>
    <row r="1461" spans="3:4">
      <c r="C1461" s="23"/>
      <c r="D1461" s="23"/>
    </row>
    <row r="1462" spans="3:4">
      <c r="C1462" s="23"/>
      <c r="D1462" s="23"/>
    </row>
    <row r="1463" spans="3:4">
      <c r="C1463" s="23"/>
      <c r="D1463" s="23"/>
    </row>
    <row r="1464" spans="3:4">
      <c r="C1464" s="23"/>
      <c r="D1464" s="23"/>
    </row>
    <row r="1465" spans="3:4">
      <c r="C1465" s="23"/>
      <c r="D1465" s="23"/>
    </row>
    <row r="1466" spans="3:4">
      <c r="C1466" s="23"/>
      <c r="D1466" s="23"/>
    </row>
    <row r="1467" spans="3:4">
      <c r="C1467" s="23"/>
      <c r="D1467" s="23"/>
    </row>
    <row r="1468" spans="3:4">
      <c r="C1468" s="23"/>
      <c r="D1468" s="23"/>
    </row>
    <row r="1469" spans="3:4">
      <c r="C1469" s="23"/>
      <c r="D1469" s="23"/>
    </row>
    <row r="1470" spans="3:4">
      <c r="C1470" s="23"/>
      <c r="D1470" s="23"/>
    </row>
    <row r="1471" spans="3:4">
      <c r="C1471" s="23"/>
      <c r="D1471" s="23"/>
    </row>
    <row r="1472" spans="3:4">
      <c r="C1472" s="23"/>
      <c r="D1472" s="23"/>
    </row>
    <row r="1473" spans="3:4">
      <c r="C1473" s="23"/>
      <c r="D1473" s="23"/>
    </row>
    <row r="1474" spans="3:4">
      <c r="C1474" s="23"/>
      <c r="D1474" s="23"/>
    </row>
    <row r="1475" spans="3:4">
      <c r="C1475" s="23"/>
      <c r="D1475" s="23"/>
    </row>
    <row r="1476" spans="3:4">
      <c r="C1476" s="23"/>
      <c r="D1476" s="23"/>
    </row>
    <row r="1477" spans="3:4">
      <c r="C1477" s="23"/>
      <c r="D1477" s="23"/>
    </row>
    <row r="1478" spans="3:4">
      <c r="C1478" s="23"/>
      <c r="D1478" s="23"/>
    </row>
    <row r="1479" spans="3:4">
      <c r="C1479" s="23"/>
      <c r="D1479" s="23"/>
    </row>
    <row r="1480" spans="3:4">
      <c r="C1480" s="23"/>
      <c r="D1480" s="23"/>
    </row>
    <row r="1481" spans="3:4">
      <c r="C1481" s="23"/>
      <c r="D1481" s="23"/>
    </row>
    <row r="1482" spans="3:4">
      <c r="C1482" s="23"/>
      <c r="D1482" s="23"/>
    </row>
    <row r="1483" spans="3:4">
      <c r="C1483" s="23"/>
      <c r="D1483" s="23"/>
    </row>
    <row r="1484" spans="3:4">
      <c r="C1484" s="23"/>
      <c r="D1484" s="23"/>
    </row>
    <row r="1485" spans="3:4">
      <c r="C1485" s="23"/>
      <c r="D1485" s="23"/>
    </row>
    <row r="1486" spans="3:4">
      <c r="C1486" s="23"/>
      <c r="D1486" s="23"/>
    </row>
    <row r="1487" spans="3:4">
      <c r="C1487" s="23"/>
      <c r="D1487" s="23"/>
    </row>
    <row r="1488" spans="3:4">
      <c r="C1488" s="23"/>
      <c r="D1488" s="23"/>
    </row>
    <row r="1489" spans="3:4">
      <c r="C1489" s="23"/>
      <c r="D1489" s="23"/>
    </row>
    <row r="1490" spans="3:4">
      <c r="C1490" s="23"/>
      <c r="D1490" s="23"/>
    </row>
    <row r="1491" spans="3:4">
      <c r="C1491" s="23"/>
      <c r="D1491" s="23"/>
    </row>
    <row r="1492" spans="3:4">
      <c r="C1492" s="23"/>
      <c r="D1492" s="23"/>
    </row>
    <row r="1493" spans="3:4">
      <c r="C1493" s="23"/>
      <c r="D1493" s="23"/>
    </row>
    <row r="1494" spans="3:4">
      <c r="C1494" s="23"/>
      <c r="D1494" s="23"/>
    </row>
    <row r="1495" spans="3:4">
      <c r="C1495" s="23"/>
      <c r="D1495" s="23"/>
    </row>
    <row r="1496" spans="3:4">
      <c r="C1496" s="23"/>
      <c r="D1496" s="23"/>
    </row>
    <row r="1497" spans="3:4">
      <c r="C1497" s="23"/>
      <c r="D1497" s="23"/>
    </row>
    <row r="1498" spans="3:4">
      <c r="C1498" s="23"/>
      <c r="D1498" s="23"/>
    </row>
    <row r="1499" spans="3:4">
      <c r="C1499" s="23"/>
      <c r="D1499" s="23"/>
    </row>
    <row r="1500" spans="3:4">
      <c r="C1500" s="23"/>
      <c r="D1500" s="23"/>
    </row>
    <row r="1501" spans="3:4">
      <c r="C1501" s="23"/>
      <c r="D1501" s="23"/>
    </row>
    <row r="1502" spans="3:4">
      <c r="C1502" s="23"/>
      <c r="D1502" s="23"/>
    </row>
    <row r="1503" spans="3:4">
      <c r="C1503" s="23"/>
      <c r="D1503" s="23"/>
    </row>
    <row r="1504" spans="3:4">
      <c r="C1504" s="23"/>
      <c r="D1504" s="23"/>
    </row>
    <row r="1505" spans="3:4">
      <c r="C1505" s="23"/>
      <c r="D1505" s="23"/>
    </row>
    <row r="1506" spans="3:4">
      <c r="C1506" s="23"/>
      <c r="D1506" s="23"/>
    </row>
    <row r="1507" spans="3:4">
      <c r="C1507" s="23"/>
      <c r="D1507" s="23"/>
    </row>
    <row r="1508" spans="3:4">
      <c r="C1508" s="23"/>
      <c r="D1508" s="23"/>
    </row>
    <row r="1509" spans="3:4">
      <c r="C1509" s="23"/>
      <c r="D1509" s="23"/>
    </row>
    <row r="1510" spans="3:4">
      <c r="C1510" s="23"/>
      <c r="D1510" s="23"/>
    </row>
    <row r="1511" spans="3:4">
      <c r="C1511" s="23"/>
      <c r="D1511" s="23"/>
    </row>
    <row r="1512" spans="3:4">
      <c r="C1512" s="23"/>
      <c r="D1512" s="23"/>
    </row>
    <row r="1513" spans="3:4">
      <c r="C1513" s="23"/>
      <c r="D1513" s="23"/>
    </row>
    <row r="1514" spans="3:4">
      <c r="C1514" s="23"/>
      <c r="D1514" s="23"/>
    </row>
    <row r="1515" spans="3:4">
      <c r="C1515" s="23"/>
      <c r="D1515" s="23"/>
    </row>
    <row r="1516" spans="3:4">
      <c r="C1516" s="23"/>
      <c r="D1516" s="23"/>
    </row>
    <row r="1517" spans="3:4">
      <c r="C1517" s="23"/>
      <c r="D1517" s="23"/>
    </row>
    <row r="1518" spans="3:4">
      <c r="C1518" s="23"/>
      <c r="D1518" s="23"/>
    </row>
    <row r="1519" spans="3:4">
      <c r="C1519" s="23"/>
      <c r="D1519" s="23"/>
    </row>
    <row r="1520" spans="3:4">
      <c r="C1520" s="23"/>
      <c r="D1520" s="23"/>
    </row>
    <row r="1521" spans="3:4">
      <c r="C1521" s="23"/>
      <c r="D1521" s="23"/>
    </row>
    <row r="1522" spans="3:4">
      <c r="C1522" s="23"/>
      <c r="D1522" s="23"/>
    </row>
    <row r="1523" spans="3:4">
      <c r="C1523" s="23"/>
      <c r="D1523" s="23"/>
    </row>
    <row r="1524" spans="3:4">
      <c r="C1524" s="23"/>
      <c r="D1524" s="23"/>
    </row>
    <row r="1525" spans="3:4">
      <c r="C1525" s="23"/>
      <c r="D1525" s="23"/>
    </row>
    <row r="1526" spans="3:4">
      <c r="C1526" s="23"/>
      <c r="D1526" s="23"/>
    </row>
    <row r="1527" spans="3:4">
      <c r="C1527" s="23"/>
      <c r="D1527" s="23"/>
    </row>
    <row r="1528" spans="3:4">
      <c r="C1528" s="23"/>
      <c r="D1528" s="23"/>
    </row>
    <row r="1529" spans="3:4">
      <c r="C1529" s="23"/>
      <c r="D1529" s="23"/>
    </row>
    <row r="1530" spans="3:4">
      <c r="C1530" s="23"/>
      <c r="D1530" s="23"/>
    </row>
    <row r="1531" spans="3:4">
      <c r="C1531" s="23"/>
      <c r="D1531" s="23"/>
    </row>
    <row r="1532" spans="3:4">
      <c r="C1532" s="23"/>
      <c r="D1532" s="23"/>
    </row>
    <row r="1533" spans="3:4">
      <c r="C1533" s="23"/>
      <c r="D1533" s="23"/>
    </row>
    <row r="1534" spans="3:4">
      <c r="C1534" s="23"/>
      <c r="D1534" s="23"/>
    </row>
    <row r="1535" spans="3:4">
      <c r="C1535" s="23"/>
      <c r="D1535" s="23"/>
    </row>
    <row r="1536" spans="3:4">
      <c r="C1536" s="23"/>
      <c r="D1536" s="23"/>
    </row>
    <row r="1537" spans="3:4">
      <c r="C1537" s="23"/>
      <c r="D1537" s="23"/>
    </row>
    <row r="1538" spans="3:4">
      <c r="C1538" s="23"/>
      <c r="D1538" s="23"/>
    </row>
    <row r="1539" spans="3:4">
      <c r="C1539" s="23"/>
      <c r="D1539" s="23"/>
    </row>
    <row r="1540" spans="3:4">
      <c r="C1540" s="23"/>
      <c r="D1540" s="23"/>
    </row>
    <row r="1541" spans="3:4">
      <c r="C1541" s="23"/>
      <c r="D1541" s="23"/>
    </row>
    <row r="1542" spans="3:4">
      <c r="C1542" s="23"/>
      <c r="D1542" s="23"/>
    </row>
    <row r="1543" spans="3:4">
      <c r="C1543" s="23"/>
      <c r="D1543" s="23"/>
    </row>
    <row r="1544" spans="3:4">
      <c r="C1544" s="23"/>
      <c r="D1544" s="23"/>
    </row>
    <row r="1545" spans="3:4">
      <c r="C1545" s="23"/>
      <c r="D1545" s="23"/>
    </row>
    <row r="1546" spans="3:4">
      <c r="C1546" s="23"/>
      <c r="D1546" s="23"/>
    </row>
    <row r="1547" spans="3:4">
      <c r="C1547" s="23"/>
      <c r="D1547" s="23"/>
    </row>
    <row r="1548" spans="3:4">
      <c r="C1548" s="23"/>
      <c r="D1548" s="23"/>
    </row>
    <row r="1549" spans="3:4">
      <c r="C1549" s="23"/>
      <c r="D1549" s="23"/>
    </row>
    <row r="1550" spans="3:4">
      <c r="C1550" s="23"/>
      <c r="D1550" s="23"/>
    </row>
    <row r="1551" spans="3:4">
      <c r="C1551" s="23"/>
      <c r="D1551" s="23"/>
    </row>
    <row r="1552" spans="3:4">
      <c r="C1552" s="23"/>
      <c r="D1552" s="23"/>
    </row>
    <row r="1553" spans="3:4">
      <c r="C1553" s="23"/>
      <c r="D1553" s="23"/>
    </row>
    <row r="1554" spans="3:4">
      <c r="C1554" s="23"/>
      <c r="D1554" s="23"/>
    </row>
    <row r="1555" spans="3:4">
      <c r="C1555" s="23"/>
      <c r="D1555" s="23"/>
    </row>
    <row r="1556" spans="3:4">
      <c r="C1556" s="23"/>
      <c r="D1556" s="23"/>
    </row>
    <row r="1557" spans="3:4">
      <c r="C1557" s="23"/>
      <c r="D1557" s="23"/>
    </row>
    <row r="1558" spans="3:4">
      <c r="C1558" s="23"/>
      <c r="D1558" s="23"/>
    </row>
    <row r="1559" spans="3:4">
      <c r="C1559" s="23"/>
      <c r="D1559" s="23"/>
    </row>
    <row r="1560" spans="3:4">
      <c r="C1560" s="23"/>
      <c r="D1560" s="23"/>
    </row>
    <row r="1561" spans="3:4">
      <c r="C1561" s="23"/>
      <c r="D1561" s="23"/>
    </row>
    <row r="1562" spans="3:4">
      <c r="C1562" s="23"/>
      <c r="D1562" s="23"/>
    </row>
    <row r="1563" spans="3:4">
      <c r="C1563" s="23"/>
      <c r="D1563" s="23"/>
    </row>
    <row r="1564" spans="3:4">
      <c r="C1564" s="23"/>
      <c r="D1564" s="23"/>
    </row>
    <row r="1565" spans="3:4">
      <c r="C1565" s="23"/>
      <c r="D1565" s="23"/>
    </row>
    <row r="1566" spans="3:4">
      <c r="C1566" s="23"/>
      <c r="D1566" s="23"/>
    </row>
    <row r="1567" spans="3:4">
      <c r="C1567" s="23"/>
      <c r="D1567" s="23"/>
    </row>
    <row r="1568" spans="3:4">
      <c r="C1568" s="23"/>
      <c r="D1568" s="23"/>
    </row>
    <row r="1569" spans="3:4">
      <c r="C1569" s="23"/>
      <c r="D1569" s="23"/>
    </row>
    <row r="1570" spans="3:4">
      <c r="C1570" s="23"/>
      <c r="D1570" s="23"/>
    </row>
    <row r="1571" spans="3:4">
      <c r="C1571" s="23"/>
      <c r="D1571" s="23"/>
    </row>
    <row r="1572" spans="3:4">
      <c r="C1572" s="23"/>
      <c r="D1572" s="23"/>
    </row>
    <row r="1573" spans="3:4">
      <c r="C1573" s="23"/>
      <c r="D1573" s="23"/>
    </row>
    <row r="1574" spans="3:4">
      <c r="C1574" s="23"/>
      <c r="D1574" s="23"/>
    </row>
    <row r="1575" spans="3:4">
      <c r="C1575" s="23"/>
      <c r="D1575" s="23"/>
    </row>
    <row r="1576" spans="3:4">
      <c r="C1576" s="23"/>
      <c r="D1576" s="23"/>
    </row>
    <row r="1577" spans="3:4">
      <c r="C1577" s="23"/>
      <c r="D1577" s="23"/>
    </row>
    <row r="1578" spans="3:4">
      <c r="C1578" s="23"/>
      <c r="D1578" s="23"/>
    </row>
    <row r="1579" spans="3:4">
      <c r="C1579" s="23"/>
      <c r="D1579" s="23"/>
    </row>
    <row r="1580" spans="3:4">
      <c r="C1580" s="23"/>
      <c r="D1580" s="23"/>
    </row>
    <row r="1581" spans="3:4">
      <c r="C1581" s="23"/>
      <c r="D1581" s="23"/>
    </row>
    <row r="1582" spans="3:4">
      <c r="C1582" s="23"/>
      <c r="D1582" s="23"/>
    </row>
    <row r="1583" spans="3:4">
      <c r="C1583" s="23"/>
      <c r="D1583" s="23"/>
    </row>
    <row r="1584" spans="3:4">
      <c r="C1584" s="23"/>
      <c r="D1584" s="23"/>
    </row>
    <row r="1585" spans="3:4">
      <c r="C1585" s="23"/>
      <c r="D1585" s="23"/>
    </row>
    <row r="1586" spans="3:4">
      <c r="C1586" s="23"/>
      <c r="D1586" s="23"/>
    </row>
    <row r="1587" spans="3:4">
      <c r="C1587" s="23"/>
      <c r="D1587" s="23"/>
    </row>
    <row r="1588" spans="3:4">
      <c r="C1588" s="23"/>
      <c r="D1588" s="23"/>
    </row>
    <row r="1589" spans="3:4">
      <c r="C1589" s="23"/>
      <c r="D1589" s="23"/>
    </row>
    <row r="1590" spans="3:4">
      <c r="C1590" s="23"/>
      <c r="D1590" s="23"/>
    </row>
    <row r="1591" spans="3:4">
      <c r="C1591" s="23"/>
      <c r="D1591" s="23"/>
    </row>
    <row r="1592" spans="3:4">
      <c r="C1592" s="23"/>
      <c r="D1592" s="23"/>
    </row>
    <row r="1593" spans="3:4">
      <c r="C1593" s="23"/>
      <c r="D1593" s="23"/>
    </row>
    <row r="1594" spans="3:4">
      <c r="C1594" s="23"/>
      <c r="D1594" s="23"/>
    </row>
    <row r="1595" spans="3:4">
      <c r="C1595" s="23"/>
      <c r="D1595" s="23"/>
    </row>
    <row r="1596" spans="3:4">
      <c r="C1596" s="23"/>
      <c r="D1596" s="23"/>
    </row>
    <row r="1597" spans="3:4">
      <c r="C1597" s="23"/>
      <c r="D1597" s="23"/>
    </row>
    <row r="1598" spans="3:4">
      <c r="C1598" s="23"/>
      <c r="D1598" s="23"/>
    </row>
    <row r="1599" spans="3:4">
      <c r="C1599" s="23"/>
      <c r="D1599" s="23"/>
    </row>
    <row r="1600" spans="3:4">
      <c r="C1600" s="23"/>
      <c r="D1600" s="23"/>
    </row>
    <row r="1601" spans="3:4">
      <c r="C1601" s="23"/>
      <c r="D1601" s="23"/>
    </row>
    <row r="1602" spans="3:4">
      <c r="C1602" s="23"/>
      <c r="D1602" s="23"/>
    </row>
    <row r="1603" spans="3:4">
      <c r="C1603" s="23"/>
      <c r="D1603" s="23"/>
    </row>
    <row r="1604" spans="3:4">
      <c r="C1604" s="23"/>
      <c r="D1604" s="23"/>
    </row>
    <row r="1605" spans="3:4">
      <c r="C1605" s="23"/>
      <c r="D1605" s="23"/>
    </row>
    <row r="1606" spans="3:4">
      <c r="C1606" s="23"/>
      <c r="D1606" s="23"/>
    </row>
    <row r="1607" spans="3:4">
      <c r="C1607" s="23"/>
      <c r="D1607" s="23"/>
    </row>
    <row r="1608" spans="3:4">
      <c r="C1608" s="23"/>
      <c r="D1608" s="23"/>
    </row>
    <row r="1609" spans="3:4">
      <c r="C1609" s="23"/>
      <c r="D1609" s="23"/>
    </row>
    <row r="1610" spans="3:4">
      <c r="C1610" s="23"/>
      <c r="D1610" s="23"/>
    </row>
    <row r="1611" spans="3:4">
      <c r="C1611" s="23"/>
      <c r="D1611" s="23"/>
    </row>
    <row r="1612" spans="3:4">
      <c r="C1612" s="23"/>
      <c r="D1612" s="23"/>
    </row>
    <row r="1613" spans="3:4">
      <c r="C1613" s="23"/>
      <c r="D1613" s="23"/>
    </row>
    <row r="1614" spans="3:4">
      <c r="C1614" s="23"/>
      <c r="D1614" s="23"/>
    </row>
    <row r="1615" spans="3:4">
      <c r="C1615" s="23"/>
      <c r="D1615" s="23"/>
    </row>
    <row r="1616" spans="3:4">
      <c r="C1616" s="23"/>
      <c r="D1616" s="23"/>
    </row>
    <row r="1617" spans="3:4">
      <c r="C1617" s="23"/>
      <c r="D1617" s="23"/>
    </row>
    <row r="1618" spans="3:4">
      <c r="C1618" s="23"/>
      <c r="D1618" s="23"/>
    </row>
    <row r="1619" spans="3:4">
      <c r="C1619" s="23"/>
      <c r="D1619" s="23"/>
    </row>
    <row r="1620" spans="3:4">
      <c r="C1620" s="23"/>
      <c r="D1620" s="23"/>
    </row>
    <row r="1621" spans="3:4">
      <c r="C1621" s="23"/>
      <c r="D1621" s="23"/>
    </row>
    <row r="1622" spans="3:4">
      <c r="C1622" s="23"/>
      <c r="D1622" s="23"/>
    </row>
    <row r="1623" spans="3:4">
      <c r="C1623" s="23"/>
      <c r="D1623" s="23"/>
    </row>
    <row r="1624" spans="3:4">
      <c r="C1624" s="23"/>
      <c r="D1624" s="23"/>
    </row>
    <row r="1625" spans="3:4">
      <c r="C1625" s="23"/>
      <c r="D1625" s="23"/>
    </row>
    <row r="1626" spans="3:4">
      <c r="C1626" s="23"/>
      <c r="D1626" s="23"/>
    </row>
    <row r="1627" spans="3:4">
      <c r="C1627" s="23"/>
      <c r="D1627" s="23"/>
    </row>
    <row r="1628" spans="3:4">
      <c r="C1628" s="23"/>
      <c r="D1628" s="23"/>
    </row>
    <row r="1629" spans="3:4">
      <c r="C1629" s="23"/>
      <c r="D1629" s="23"/>
    </row>
    <row r="1630" spans="3:4">
      <c r="C1630" s="23"/>
      <c r="D1630" s="23"/>
    </row>
    <row r="1631" spans="3:4">
      <c r="C1631" s="23"/>
      <c r="D1631" s="23"/>
    </row>
    <row r="1632" spans="3:4">
      <c r="C1632" s="23"/>
      <c r="D1632" s="23"/>
    </row>
    <row r="1633" spans="3:4">
      <c r="C1633" s="23"/>
      <c r="D1633" s="23"/>
    </row>
    <row r="1634" spans="3:4">
      <c r="C1634" s="23"/>
      <c r="D1634" s="23"/>
    </row>
    <row r="1635" spans="3:4">
      <c r="C1635" s="23"/>
      <c r="D1635" s="23"/>
    </row>
    <row r="1636" spans="3:4">
      <c r="C1636" s="23"/>
      <c r="D1636" s="23"/>
    </row>
    <row r="1637" spans="3:4">
      <c r="C1637" s="23"/>
      <c r="D1637" s="23"/>
    </row>
    <row r="1638" spans="3:4">
      <c r="C1638" s="23"/>
      <c r="D1638" s="23"/>
    </row>
    <row r="1639" spans="3:4">
      <c r="C1639" s="23"/>
      <c r="D1639" s="23"/>
    </row>
    <row r="1640" spans="3:4">
      <c r="C1640" s="23"/>
      <c r="D1640" s="23"/>
    </row>
    <row r="1641" spans="3:4">
      <c r="C1641" s="23"/>
      <c r="D1641" s="23"/>
    </row>
    <row r="1642" spans="3:4">
      <c r="C1642" s="23"/>
      <c r="D1642" s="23"/>
    </row>
    <row r="1643" spans="3:4">
      <c r="C1643" s="23"/>
      <c r="D1643" s="23"/>
    </row>
    <row r="1644" spans="3:4">
      <c r="C1644" s="23"/>
      <c r="D1644" s="23"/>
    </row>
    <row r="1645" spans="3:4">
      <c r="C1645" s="23"/>
      <c r="D1645" s="23"/>
    </row>
    <row r="1646" spans="3:4">
      <c r="C1646" s="23"/>
      <c r="D1646" s="23"/>
    </row>
    <row r="1647" spans="3:4">
      <c r="C1647" s="23"/>
      <c r="D1647" s="23"/>
    </row>
    <row r="1648" spans="3:4">
      <c r="C1648" s="23"/>
      <c r="D1648" s="23"/>
    </row>
    <row r="1649" spans="3:4">
      <c r="C1649" s="23"/>
      <c r="D1649" s="23"/>
    </row>
    <row r="1650" spans="3:4">
      <c r="C1650" s="23"/>
      <c r="D1650" s="23"/>
    </row>
    <row r="1651" spans="3:4">
      <c r="C1651" s="23"/>
      <c r="D1651" s="23"/>
    </row>
    <row r="1652" spans="3:4">
      <c r="C1652" s="23"/>
      <c r="D1652" s="23"/>
    </row>
    <row r="1653" spans="3:4">
      <c r="C1653" s="23"/>
      <c r="D1653" s="23"/>
    </row>
    <row r="1654" spans="3:4">
      <c r="C1654" s="23"/>
      <c r="D1654" s="23"/>
    </row>
    <row r="1655" spans="3:4">
      <c r="C1655" s="23"/>
      <c r="D1655" s="23"/>
    </row>
    <row r="1656" spans="3:4">
      <c r="C1656" s="23"/>
      <c r="D1656" s="23"/>
    </row>
    <row r="1657" spans="3:4">
      <c r="C1657" s="23"/>
      <c r="D1657" s="23"/>
    </row>
    <row r="1658" spans="3:4">
      <c r="C1658" s="23"/>
      <c r="D1658" s="23"/>
    </row>
    <row r="1659" spans="3:4">
      <c r="C1659" s="23"/>
      <c r="D1659" s="23"/>
    </row>
    <row r="1660" spans="3:4">
      <c r="C1660" s="23"/>
      <c r="D1660" s="23"/>
    </row>
    <row r="1661" spans="3:4">
      <c r="C1661" s="23"/>
      <c r="D1661" s="23"/>
    </row>
    <row r="1662" spans="3:4">
      <c r="C1662" s="23"/>
      <c r="D1662" s="23"/>
    </row>
    <row r="1663" spans="3:4">
      <c r="C1663" s="23"/>
      <c r="D1663" s="23"/>
    </row>
    <row r="1664" spans="3:4">
      <c r="C1664" s="23"/>
      <c r="D1664" s="23"/>
    </row>
    <row r="1665" spans="3:4">
      <c r="C1665" s="23"/>
      <c r="D1665" s="23"/>
    </row>
    <row r="1666" spans="3:4">
      <c r="C1666" s="23"/>
      <c r="D1666" s="23"/>
    </row>
    <row r="1667" spans="3:4">
      <c r="C1667" s="23"/>
      <c r="D1667" s="23"/>
    </row>
    <row r="1668" spans="3:4">
      <c r="C1668" s="23"/>
      <c r="D1668" s="23"/>
    </row>
    <row r="1669" spans="3:4">
      <c r="C1669" s="23"/>
      <c r="D1669" s="23"/>
    </row>
    <row r="1670" spans="3:4">
      <c r="C1670" s="23"/>
      <c r="D1670" s="23"/>
    </row>
    <row r="1671" spans="3:4">
      <c r="C1671" s="23"/>
      <c r="D1671" s="23"/>
    </row>
    <row r="1672" spans="3:4">
      <c r="C1672" s="23"/>
      <c r="D1672" s="23"/>
    </row>
    <row r="1673" spans="3:4">
      <c r="C1673" s="23"/>
      <c r="D1673" s="23"/>
    </row>
    <row r="1674" spans="3:4">
      <c r="C1674" s="23"/>
      <c r="D1674" s="23"/>
    </row>
    <row r="1675" spans="3:4">
      <c r="C1675" s="23"/>
      <c r="D1675" s="23"/>
    </row>
    <row r="1676" spans="3:4">
      <c r="C1676" s="23"/>
      <c r="D1676" s="23"/>
    </row>
    <row r="1677" spans="3:4">
      <c r="C1677" s="23"/>
      <c r="D1677" s="23"/>
    </row>
    <row r="1678" spans="3:4">
      <c r="C1678" s="23"/>
      <c r="D1678" s="23"/>
    </row>
    <row r="1679" spans="3:4">
      <c r="C1679" s="23"/>
      <c r="D1679" s="23"/>
    </row>
    <row r="1680" spans="3:4">
      <c r="C1680" s="23"/>
      <c r="D1680" s="23"/>
    </row>
    <row r="1681" spans="3:4">
      <c r="C1681" s="23"/>
      <c r="D1681" s="23"/>
    </row>
    <row r="1682" spans="3:4">
      <c r="C1682" s="23"/>
      <c r="D1682" s="23"/>
    </row>
    <row r="1683" spans="3:4">
      <c r="C1683" s="23"/>
      <c r="D1683" s="23"/>
    </row>
    <row r="1684" spans="3:4">
      <c r="C1684" s="23"/>
      <c r="D1684" s="23"/>
    </row>
    <row r="1685" spans="3:4">
      <c r="C1685" s="23"/>
      <c r="D1685" s="23"/>
    </row>
    <row r="1686" spans="3:4">
      <c r="C1686" s="23"/>
      <c r="D1686" s="23"/>
    </row>
    <row r="1687" spans="3:4">
      <c r="C1687" s="23"/>
      <c r="D1687" s="23"/>
    </row>
    <row r="1688" spans="3:4">
      <c r="C1688" s="23"/>
      <c r="D1688" s="23"/>
    </row>
    <row r="1689" spans="3:4">
      <c r="C1689" s="23"/>
      <c r="D1689" s="23"/>
    </row>
    <row r="1690" spans="3:4">
      <c r="C1690" s="23"/>
      <c r="D1690" s="23"/>
    </row>
    <row r="1691" spans="3:4">
      <c r="C1691" s="23"/>
      <c r="D1691" s="23"/>
    </row>
    <row r="1692" spans="3:4">
      <c r="C1692" s="23"/>
      <c r="D1692" s="23"/>
    </row>
    <row r="1693" spans="3:4">
      <c r="C1693" s="23"/>
      <c r="D1693" s="23"/>
    </row>
    <row r="1694" spans="3:4">
      <c r="C1694" s="23"/>
      <c r="D1694" s="23"/>
    </row>
    <row r="1695" spans="3:4">
      <c r="C1695" s="23"/>
      <c r="D1695" s="23"/>
    </row>
    <row r="1696" spans="3:4">
      <c r="C1696" s="23"/>
      <c r="D1696" s="23"/>
    </row>
    <row r="1697" spans="3:4">
      <c r="C1697" s="23"/>
      <c r="D1697" s="23"/>
    </row>
    <row r="1698" spans="3:4">
      <c r="C1698" s="23"/>
      <c r="D1698" s="23"/>
    </row>
    <row r="1699" spans="3:4">
      <c r="C1699" s="23"/>
      <c r="D1699" s="23"/>
    </row>
    <row r="1700" spans="3:4">
      <c r="C1700" s="23"/>
      <c r="D1700" s="23"/>
    </row>
    <row r="1701" spans="3:4">
      <c r="C1701" s="23"/>
      <c r="D1701" s="23"/>
    </row>
    <row r="1702" spans="3:4">
      <c r="C1702" s="23"/>
      <c r="D1702" s="23"/>
    </row>
    <row r="1703" spans="3:4">
      <c r="C1703" s="23"/>
      <c r="D1703" s="23"/>
    </row>
    <row r="1704" spans="3:4">
      <c r="C1704" s="23"/>
      <c r="D1704" s="23"/>
    </row>
    <row r="1705" spans="3:4">
      <c r="C1705" s="23"/>
      <c r="D1705" s="23"/>
    </row>
    <row r="1706" spans="3:4">
      <c r="C1706" s="23"/>
      <c r="D1706" s="23"/>
    </row>
    <row r="1707" spans="3:4">
      <c r="C1707" s="23"/>
      <c r="D1707" s="23"/>
    </row>
    <row r="1708" spans="3:4">
      <c r="C1708" s="23"/>
      <c r="D1708" s="23"/>
    </row>
    <row r="1709" spans="3:4">
      <c r="C1709" s="23"/>
      <c r="D1709" s="23"/>
    </row>
    <row r="1710" spans="3:4">
      <c r="C1710" s="23"/>
      <c r="D1710" s="23"/>
    </row>
    <row r="1711" spans="3:4">
      <c r="C1711" s="23"/>
      <c r="D1711" s="23"/>
    </row>
    <row r="1712" spans="3:4">
      <c r="C1712" s="23"/>
      <c r="D1712" s="23"/>
    </row>
    <row r="1713" spans="3:4">
      <c r="C1713" s="23"/>
      <c r="D1713" s="23"/>
    </row>
    <row r="1714" spans="3:4">
      <c r="C1714" s="23"/>
      <c r="D1714" s="23"/>
    </row>
    <row r="1715" spans="3:4">
      <c r="C1715" s="23"/>
      <c r="D1715" s="23"/>
    </row>
    <row r="1716" spans="3:4">
      <c r="C1716" s="23"/>
      <c r="D1716" s="23"/>
    </row>
    <row r="1717" spans="3:4">
      <c r="C1717" s="23"/>
      <c r="D1717" s="23"/>
    </row>
    <row r="1718" spans="3:4">
      <c r="C1718" s="23"/>
      <c r="D1718" s="23"/>
    </row>
    <row r="1719" spans="3:4">
      <c r="C1719" s="23"/>
      <c r="D1719" s="23"/>
    </row>
    <row r="1720" spans="3:4">
      <c r="C1720" s="23"/>
      <c r="D1720" s="23"/>
    </row>
    <row r="1721" spans="3:4">
      <c r="C1721" s="23"/>
      <c r="D1721" s="23"/>
    </row>
    <row r="1722" spans="3:4">
      <c r="C1722" s="23"/>
      <c r="D1722" s="23"/>
    </row>
    <row r="1723" spans="3:4">
      <c r="C1723" s="23"/>
      <c r="D1723" s="23"/>
    </row>
    <row r="1724" spans="3:4">
      <c r="C1724" s="23"/>
      <c r="D1724" s="23"/>
    </row>
    <row r="1725" spans="3:4">
      <c r="C1725" s="23"/>
      <c r="D1725" s="23"/>
    </row>
    <row r="1726" spans="3:4">
      <c r="C1726" s="23"/>
      <c r="D1726" s="23"/>
    </row>
    <row r="1727" spans="3:4">
      <c r="C1727" s="23"/>
      <c r="D1727" s="23"/>
    </row>
    <row r="1728" spans="3:4">
      <c r="C1728" s="23"/>
      <c r="D1728" s="23"/>
    </row>
    <row r="1729" spans="3:4">
      <c r="C1729" s="23"/>
      <c r="D1729" s="23"/>
    </row>
    <row r="1730" spans="3:4">
      <c r="C1730" s="23"/>
      <c r="D1730" s="23"/>
    </row>
    <row r="1731" spans="3:4">
      <c r="C1731" s="23"/>
      <c r="D1731" s="23"/>
    </row>
    <row r="1732" spans="3:4">
      <c r="C1732" s="23"/>
      <c r="D1732" s="23"/>
    </row>
    <row r="1733" spans="3:4">
      <c r="C1733" s="23"/>
      <c r="D1733" s="23"/>
    </row>
    <row r="1734" spans="3:4">
      <c r="C1734" s="23"/>
      <c r="D1734" s="23"/>
    </row>
    <row r="1735" spans="3:4">
      <c r="C1735" s="23"/>
      <c r="D1735" s="23"/>
    </row>
    <row r="1736" spans="3:4">
      <c r="C1736" s="23"/>
      <c r="D1736" s="23"/>
    </row>
    <row r="1737" spans="3:4">
      <c r="C1737" s="23"/>
      <c r="D1737" s="23"/>
    </row>
    <row r="1738" spans="3:4">
      <c r="C1738" s="23"/>
      <c r="D1738" s="23"/>
    </row>
    <row r="1739" spans="3:4">
      <c r="C1739" s="23"/>
      <c r="D1739" s="23"/>
    </row>
    <row r="1740" spans="3:4">
      <c r="C1740" s="23"/>
      <c r="D1740" s="23"/>
    </row>
    <row r="1741" spans="3:4">
      <c r="C1741" s="23"/>
      <c r="D1741" s="23"/>
    </row>
    <row r="1742" spans="3:4">
      <c r="C1742" s="23"/>
      <c r="D1742" s="23"/>
    </row>
    <row r="1743" spans="3:4">
      <c r="C1743" s="23"/>
      <c r="D1743" s="23"/>
    </row>
    <row r="1744" spans="3:4">
      <c r="C1744" s="23"/>
      <c r="D1744" s="23"/>
    </row>
    <row r="1745" spans="3:4">
      <c r="C1745" s="23"/>
      <c r="D1745" s="23"/>
    </row>
    <row r="1746" spans="3:4">
      <c r="C1746" s="23"/>
      <c r="D1746" s="23"/>
    </row>
    <row r="1747" spans="3:4">
      <c r="C1747" s="23"/>
      <c r="D1747" s="23"/>
    </row>
    <row r="1748" spans="3:4">
      <c r="C1748" s="23"/>
      <c r="D1748" s="23"/>
    </row>
    <row r="1749" spans="3:4">
      <c r="C1749" s="23"/>
      <c r="D1749" s="23"/>
    </row>
    <row r="1750" spans="3:4">
      <c r="C1750" s="23"/>
      <c r="D1750" s="23"/>
    </row>
    <row r="1751" spans="3:4">
      <c r="C1751" s="23"/>
      <c r="D1751" s="23"/>
    </row>
    <row r="1752" spans="3:4">
      <c r="C1752" s="23"/>
      <c r="D1752" s="23"/>
    </row>
    <row r="1753" spans="3:4">
      <c r="C1753" s="23"/>
      <c r="D1753" s="23"/>
    </row>
    <row r="1754" spans="3:4">
      <c r="C1754" s="23"/>
      <c r="D1754" s="23"/>
    </row>
    <row r="1755" spans="3:4">
      <c r="C1755" s="23"/>
      <c r="D1755" s="23"/>
    </row>
    <row r="1756" spans="3:4">
      <c r="C1756" s="23"/>
      <c r="D1756" s="23"/>
    </row>
    <row r="1757" spans="3:4">
      <c r="C1757" s="23"/>
      <c r="D1757" s="23"/>
    </row>
    <row r="1758" spans="3:4">
      <c r="C1758" s="23"/>
      <c r="D1758" s="23"/>
    </row>
    <row r="1759" spans="3:4">
      <c r="C1759" s="23"/>
      <c r="D1759" s="23"/>
    </row>
    <row r="1760" spans="3:4">
      <c r="C1760" s="23"/>
      <c r="D1760" s="23"/>
    </row>
    <row r="1761" spans="3:4">
      <c r="C1761" s="23"/>
      <c r="D1761" s="23"/>
    </row>
    <row r="1762" spans="3:4">
      <c r="C1762" s="23"/>
      <c r="D1762" s="23"/>
    </row>
    <row r="1763" spans="3:4">
      <c r="C1763" s="23"/>
      <c r="D1763" s="23"/>
    </row>
    <row r="1764" spans="3:4">
      <c r="C1764" s="23"/>
      <c r="D1764" s="23"/>
    </row>
    <row r="1765" spans="3:4">
      <c r="C1765" s="23"/>
      <c r="D1765" s="23"/>
    </row>
    <row r="1766" spans="3:4">
      <c r="C1766" s="23"/>
      <c r="D1766" s="23"/>
    </row>
    <row r="1767" spans="3:4">
      <c r="C1767" s="23"/>
      <c r="D1767" s="23"/>
    </row>
    <row r="1768" spans="3:4">
      <c r="C1768" s="23"/>
      <c r="D1768" s="23"/>
    </row>
    <row r="1769" spans="3:4">
      <c r="C1769" s="23"/>
      <c r="D1769" s="23"/>
    </row>
    <row r="1770" spans="3:4">
      <c r="C1770" s="23"/>
      <c r="D1770" s="23"/>
    </row>
    <row r="1771" spans="3:4">
      <c r="C1771" s="23"/>
      <c r="D1771" s="23"/>
    </row>
    <row r="1772" spans="3:4">
      <c r="C1772" s="23"/>
      <c r="D1772" s="23"/>
    </row>
    <row r="1773" spans="3:4">
      <c r="C1773" s="23"/>
      <c r="D1773" s="23"/>
    </row>
    <row r="1774" spans="3:4">
      <c r="C1774" s="23"/>
      <c r="D1774" s="23"/>
    </row>
    <row r="1775" spans="3:4">
      <c r="C1775" s="23"/>
      <c r="D1775" s="23"/>
    </row>
    <row r="1776" spans="3:4">
      <c r="C1776" s="23"/>
      <c r="D1776" s="23"/>
    </row>
    <row r="1777" spans="3:4">
      <c r="C1777" s="23"/>
      <c r="D1777" s="23"/>
    </row>
    <row r="1778" spans="3:4">
      <c r="C1778" s="23"/>
      <c r="D1778" s="23"/>
    </row>
    <row r="1779" spans="3:4">
      <c r="C1779" s="23"/>
      <c r="D1779" s="23"/>
    </row>
    <row r="1780" spans="3:4">
      <c r="C1780" s="23"/>
      <c r="D1780" s="23"/>
    </row>
    <row r="1781" spans="3:4">
      <c r="C1781" s="23"/>
      <c r="D1781" s="23"/>
    </row>
    <row r="1782" spans="3:4">
      <c r="C1782" s="23"/>
      <c r="D1782" s="23"/>
    </row>
    <row r="1783" spans="3:4">
      <c r="C1783" s="23"/>
      <c r="D1783" s="23"/>
    </row>
    <row r="1784" spans="3:4">
      <c r="C1784" s="23"/>
      <c r="D1784" s="23"/>
    </row>
    <row r="1785" spans="3:4">
      <c r="C1785" s="23"/>
      <c r="D1785" s="23"/>
    </row>
    <row r="1786" spans="3:4">
      <c r="C1786" s="23"/>
      <c r="D1786" s="23"/>
    </row>
    <row r="1787" spans="3:4">
      <c r="C1787" s="23"/>
      <c r="D1787" s="23"/>
    </row>
    <row r="1788" spans="3:4">
      <c r="C1788" s="23"/>
      <c r="D1788" s="23"/>
    </row>
    <row r="1789" spans="3:4">
      <c r="C1789" s="23"/>
      <c r="D1789" s="23"/>
    </row>
    <row r="1790" spans="3:4">
      <c r="C1790" s="23"/>
      <c r="D1790" s="23"/>
    </row>
    <row r="1791" spans="3:4">
      <c r="C1791" s="23"/>
      <c r="D1791" s="23"/>
    </row>
    <row r="1792" spans="3:4">
      <c r="C1792" s="23"/>
      <c r="D1792" s="23"/>
    </row>
    <row r="1793" spans="3:4">
      <c r="C1793" s="23"/>
      <c r="D1793" s="23"/>
    </row>
    <row r="1794" spans="3:4">
      <c r="C1794" s="23"/>
      <c r="D1794" s="23"/>
    </row>
    <row r="1795" spans="3:4">
      <c r="C1795" s="23"/>
      <c r="D1795" s="23"/>
    </row>
    <row r="1796" spans="3:4">
      <c r="C1796" s="23"/>
      <c r="D1796" s="23"/>
    </row>
    <row r="1797" spans="3:4">
      <c r="C1797" s="23"/>
      <c r="D1797" s="23"/>
    </row>
    <row r="1798" spans="3:4">
      <c r="C1798" s="23"/>
      <c r="D1798" s="23"/>
    </row>
    <row r="1799" spans="3:4">
      <c r="C1799" s="23"/>
      <c r="D1799" s="23"/>
    </row>
    <row r="1800" spans="3:4">
      <c r="C1800" s="23"/>
      <c r="D1800" s="23"/>
    </row>
    <row r="1801" spans="3:4">
      <c r="C1801" s="23"/>
      <c r="D1801" s="23"/>
    </row>
    <row r="1802" spans="3:4">
      <c r="C1802" s="23"/>
      <c r="D1802" s="23"/>
    </row>
    <row r="1803" spans="3:4">
      <c r="C1803" s="23"/>
      <c r="D1803" s="23"/>
    </row>
    <row r="1804" spans="3:4">
      <c r="C1804" s="23"/>
      <c r="D1804" s="23"/>
    </row>
    <row r="1805" spans="3:4">
      <c r="C1805" s="23"/>
      <c r="D1805" s="23"/>
    </row>
    <row r="1806" spans="3:4">
      <c r="C1806" s="23"/>
      <c r="D1806" s="23"/>
    </row>
    <row r="1807" spans="3:4">
      <c r="C1807" s="23"/>
      <c r="D1807" s="23"/>
    </row>
    <row r="1808" spans="3:4">
      <c r="C1808" s="23"/>
      <c r="D1808" s="23"/>
    </row>
    <row r="1809" spans="3:4">
      <c r="C1809" s="23"/>
      <c r="D1809" s="23"/>
    </row>
    <row r="1810" spans="3:4">
      <c r="C1810" s="23"/>
      <c r="D1810" s="23"/>
    </row>
    <row r="1811" spans="3:4">
      <c r="C1811" s="23"/>
      <c r="D1811" s="23"/>
    </row>
    <row r="1812" spans="3:4">
      <c r="C1812" s="23"/>
      <c r="D1812" s="23"/>
    </row>
    <row r="1813" spans="3:4">
      <c r="C1813" s="23"/>
      <c r="D1813" s="23"/>
    </row>
    <row r="1814" spans="3:4">
      <c r="C1814" s="23"/>
      <c r="D1814" s="23"/>
    </row>
    <row r="1815" spans="3:4">
      <c r="C1815" s="23"/>
      <c r="D1815" s="23"/>
    </row>
    <row r="1816" spans="3:4">
      <c r="C1816" s="23"/>
      <c r="D1816" s="23"/>
    </row>
    <row r="1817" spans="3:4">
      <c r="C1817" s="23"/>
      <c r="D1817" s="23"/>
    </row>
    <row r="1818" spans="3:4">
      <c r="C1818" s="23"/>
      <c r="D1818" s="23"/>
    </row>
    <row r="1819" spans="3:4">
      <c r="C1819" s="23"/>
      <c r="D1819" s="23"/>
    </row>
    <row r="1820" spans="3:4">
      <c r="C1820" s="23"/>
      <c r="D1820" s="23"/>
    </row>
    <row r="1821" spans="3:4">
      <c r="C1821" s="23"/>
      <c r="D1821" s="23"/>
    </row>
    <row r="1822" spans="3:4">
      <c r="C1822" s="23"/>
      <c r="D1822" s="23"/>
    </row>
    <row r="1823" spans="3:4">
      <c r="C1823" s="23"/>
      <c r="D1823" s="23"/>
    </row>
    <row r="1824" spans="3:4">
      <c r="C1824" s="23"/>
      <c r="D1824" s="23"/>
    </row>
    <row r="1825" spans="3:4">
      <c r="C1825" s="23"/>
      <c r="D1825" s="23"/>
    </row>
    <row r="1826" spans="3:4">
      <c r="C1826" s="23"/>
      <c r="D1826" s="23"/>
    </row>
    <row r="1827" spans="3:4">
      <c r="C1827" s="23"/>
      <c r="D1827" s="23"/>
    </row>
    <row r="1828" spans="3:4">
      <c r="C1828" s="23"/>
      <c r="D1828" s="23"/>
    </row>
    <row r="1829" spans="3:4">
      <c r="C1829" s="23"/>
      <c r="D1829" s="23"/>
    </row>
    <row r="1830" spans="3:4">
      <c r="C1830" s="23"/>
      <c r="D1830" s="23"/>
    </row>
    <row r="1831" spans="3:4">
      <c r="C1831" s="23"/>
      <c r="D1831" s="23"/>
    </row>
    <row r="1832" spans="3:4">
      <c r="C1832" s="23"/>
      <c r="D1832" s="23"/>
    </row>
    <row r="1833" spans="3:4">
      <c r="C1833" s="23"/>
      <c r="D1833" s="23"/>
    </row>
    <row r="1834" spans="3:4">
      <c r="C1834" s="23"/>
      <c r="D1834" s="23"/>
    </row>
    <row r="1835" spans="3:4">
      <c r="C1835" s="23"/>
      <c r="D1835" s="23"/>
    </row>
    <row r="1836" spans="3:4">
      <c r="C1836" s="23"/>
      <c r="D1836" s="23"/>
    </row>
    <row r="1837" spans="3:4">
      <c r="C1837" s="23"/>
      <c r="D1837" s="23"/>
    </row>
    <row r="1838" spans="3:4">
      <c r="C1838" s="23"/>
      <c r="D1838" s="23"/>
    </row>
    <row r="1839" spans="3:4">
      <c r="C1839" s="23"/>
      <c r="D1839" s="23"/>
    </row>
    <row r="1840" spans="3:4">
      <c r="C1840" s="23"/>
      <c r="D1840" s="23"/>
    </row>
    <row r="1841" spans="3:4">
      <c r="C1841" s="23"/>
      <c r="D1841" s="23"/>
    </row>
    <row r="1842" spans="3:4">
      <c r="C1842" s="23"/>
      <c r="D1842" s="23"/>
    </row>
    <row r="1843" spans="3:4">
      <c r="C1843" s="23"/>
      <c r="D1843" s="23"/>
    </row>
    <row r="1844" spans="3:4">
      <c r="C1844" s="23"/>
      <c r="D1844" s="23"/>
    </row>
    <row r="1845" spans="3:4">
      <c r="C1845" s="23"/>
      <c r="D1845" s="23"/>
    </row>
    <row r="1846" spans="3:4">
      <c r="C1846" s="23"/>
      <c r="D1846" s="23"/>
    </row>
    <row r="1847" spans="3:4">
      <c r="C1847" s="23"/>
      <c r="D1847" s="23"/>
    </row>
    <row r="1848" spans="3:4">
      <c r="C1848" s="23"/>
      <c r="D1848" s="23"/>
    </row>
    <row r="1849" spans="3:4">
      <c r="C1849" s="23"/>
      <c r="D1849" s="23"/>
    </row>
    <row r="1850" spans="3:4">
      <c r="C1850" s="23"/>
      <c r="D1850" s="23"/>
    </row>
    <row r="1851" spans="3:4">
      <c r="C1851" s="23"/>
      <c r="D1851" s="23"/>
    </row>
    <row r="1852" spans="3:4">
      <c r="C1852" s="23"/>
      <c r="D1852" s="23"/>
    </row>
    <row r="1853" spans="3:4">
      <c r="C1853" s="23"/>
      <c r="D1853" s="23"/>
    </row>
    <row r="1854" spans="3:4">
      <c r="C1854" s="23"/>
      <c r="D1854" s="23"/>
    </row>
    <row r="1855" spans="3:4">
      <c r="C1855" s="23"/>
      <c r="D1855" s="23"/>
    </row>
    <row r="1856" spans="3:4">
      <c r="C1856" s="23"/>
      <c r="D1856" s="23"/>
    </row>
    <row r="1857" spans="3:4">
      <c r="C1857" s="23"/>
      <c r="D1857" s="23"/>
    </row>
    <row r="1858" spans="3:4">
      <c r="C1858" s="23"/>
      <c r="D1858" s="23"/>
    </row>
    <row r="1859" spans="3:4">
      <c r="C1859" s="23"/>
      <c r="D1859" s="23"/>
    </row>
    <row r="1860" spans="3:4">
      <c r="C1860" s="23"/>
      <c r="D1860" s="23"/>
    </row>
    <row r="1861" spans="3:4">
      <c r="C1861" s="23"/>
      <c r="D1861" s="23"/>
    </row>
    <row r="1862" spans="3:4">
      <c r="C1862" s="23"/>
      <c r="D1862" s="23"/>
    </row>
    <row r="1863" spans="3:4">
      <c r="C1863" s="23"/>
      <c r="D1863" s="23"/>
    </row>
    <row r="1864" spans="3:4">
      <c r="C1864" s="23"/>
      <c r="D1864" s="23"/>
    </row>
    <row r="1865" spans="3:4">
      <c r="C1865" s="23"/>
      <c r="D1865" s="23"/>
    </row>
    <row r="1866" spans="3:4">
      <c r="C1866" s="23"/>
      <c r="D1866" s="23"/>
    </row>
    <row r="1867" spans="3:4">
      <c r="C1867" s="23"/>
      <c r="D1867" s="23"/>
    </row>
    <row r="1868" spans="3:4">
      <c r="C1868" s="23"/>
      <c r="D1868" s="23"/>
    </row>
    <row r="1869" spans="3:4">
      <c r="C1869" s="23"/>
      <c r="D1869" s="23"/>
    </row>
    <row r="1870" spans="3:4">
      <c r="C1870" s="23"/>
      <c r="D1870" s="23"/>
    </row>
    <row r="1871" spans="3:4">
      <c r="C1871" s="23"/>
      <c r="D1871" s="23"/>
    </row>
    <row r="1872" spans="3:4">
      <c r="C1872" s="23"/>
      <c r="D1872" s="23"/>
    </row>
    <row r="1873" spans="3:4">
      <c r="C1873" s="23"/>
      <c r="D1873" s="23"/>
    </row>
    <row r="1874" spans="3:4">
      <c r="C1874" s="23"/>
      <c r="D1874" s="23"/>
    </row>
    <row r="1875" spans="3:4">
      <c r="C1875" s="23"/>
      <c r="D1875" s="23"/>
    </row>
    <row r="1876" spans="3:4">
      <c r="C1876" s="23"/>
      <c r="D1876" s="23"/>
    </row>
    <row r="1877" spans="3:4">
      <c r="C1877" s="23"/>
      <c r="D1877" s="23"/>
    </row>
    <row r="1878" spans="3:4">
      <c r="C1878" s="23"/>
      <c r="D1878" s="23"/>
    </row>
    <row r="1879" spans="3:4">
      <c r="C1879" s="23"/>
      <c r="D1879" s="23"/>
    </row>
    <row r="1880" spans="3:4">
      <c r="C1880" s="23"/>
      <c r="D1880" s="23"/>
    </row>
    <row r="1881" spans="3:4">
      <c r="C1881" s="23"/>
      <c r="D1881" s="23"/>
    </row>
    <row r="1882" spans="3:4">
      <c r="C1882" s="23"/>
      <c r="D1882" s="23"/>
    </row>
    <row r="1883" spans="3:4">
      <c r="C1883" s="23"/>
      <c r="D1883" s="23"/>
    </row>
    <row r="1884" spans="3:4">
      <c r="C1884" s="23"/>
      <c r="D1884" s="23"/>
    </row>
    <row r="1885" spans="3:4">
      <c r="C1885" s="23"/>
      <c r="D1885" s="23"/>
    </row>
    <row r="1886" spans="3:4">
      <c r="C1886" s="23"/>
      <c r="D1886" s="23"/>
    </row>
    <row r="1887" spans="3:4">
      <c r="C1887" s="23"/>
      <c r="D1887" s="23"/>
    </row>
    <row r="1888" spans="3:4">
      <c r="C1888" s="23"/>
      <c r="D1888" s="23"/>
    </row>
    <row r="1889" spans="3:4">
      <c r="C1889" s="23"/>
      <c r="D1889" s="23"/>
    </row>
    <row r="1890" spans="3:4">
      <c r="C1890" s="23"/>
      <c r="D1890" s="23"/>
    </row>
    <row r="1891" spans="3:4">
      <c r="C1891" s="23"/>
      <c r="D1891" s="23"/>
    </row>
    <row r="1892" spans="3:4">
      <c r="C1892" s="23"/>
      <c r="D1892" s="23"/>
    </row>
    <row r="1893" spans="3:4">
      <c r="C1893" s="23"/>
      <c r="D1893" s="23"/>
    </row>
    <row r="1894" spans="3:4">
      <c r="C1894" s="23"/>
      <c r="D1894" s="23"/>
    </row>
    <row r="1895" spans="3:4">
      <c r="C1895" s="23"/>
      <c r="D1895" s="23"/>
    </row>
    <row r="1896" spans="3:4">
      <c r="C1896" s="23"/>
      <c r="D1896" s="23"/>
    </row>
    <row r="1897" spans="3:4">
      <c r="C1897" s="23"/>
      <c r="D1897" s="23"/>
    </row>
    <row r="1898" spans="3:4">
      <c r="C1898" s="23"/>
      <c r="D1898" s="23"/>
    </row>
    <row r="1899" spans="3:4">
      <c r="C1899" s="23"/>
      <c r="D1899" s="23"/>
    </row>
    <row r="1900" spans="3:4">
      <c r="C1900" s="23"/>
      <c r="D1900" s="23"/>
    </row>
    <row r="1901" spans="3:4">
      <c r="C1901" s="23"/>
      <c r="D1901" s="23"/>
    </row>
    <row r="1902" spans="3:4">
      <c r="C1902" s="23"/>
      <c r="D1902" s="23"/>
    </row>
    <row r="1903" spans="3:4">
      <c r="C1903" s="23"/>
      <c r="D1903" s="23"/>
    </row>
    <row r="1904" spans="3:4">
      <c r="C1904" s="23"/>
      <c r="D1904" s="23"/>
    </row>
    <row r="1905" spans="3:4">
      <c r="C1905" s="23"/>
      <c r="D1905" s="23"/>
    </row>
    <row r="1906" spans="3:4">
      <c r="C1906" s="23"/>
      <c r="D1906" s="23"/>
    </row>
    <row r="1907" spans="3:4">
      <c r="C1907" s="23"/>
      <c r="D1907" s="23"/>
    </row>
    <row r="1908" spans="3:4">
      <c r="C1908" s="23"/>
      <c r="D1908" s="23"/>
    </row>
    <row r="1909" spans="3:4">
      <c r="C1909" s="23"/>
      <c r="D1909" s="23"/>
    </row>
    <row r="1910" spans="3:4">
      <c r="C1910" s="23"/>
      <c r="D1910" s="23"/>
    </row>
    <row r="1911" spans="3:4">
      <c r="C1911" s="23"/>
      <c r="D1911" s="23"/>
    </row>
    <row r="1912" spans="3:4">
      <c r="C1912" s="23"/>
      <c r="D1912" s="23"/>
    </row>
    <row r="1913" spans="3:4">
      <c r="C1913" s="23"/>
      <c r="D1913" s="23"/>
    </row>
    <row r="1914" spans="3:4">
      <c r="C1914" s="23"/>
      <c r="D1914" s="23"/>
    </row>
    <row r="1915" spans="3:4">
      <c r="C1915" s="23"/>
      <c r="D1915" s="23"/>
    </row>
    <row r="1916" spans="3:4">
      <c r="C1916" s="23"/>
      <c r="D1916" s="23"/>
    </row>
    <row r="1917" spans="3:4">
      <c r="C1917" s="23"/>
      <c r="D1917" s="23"/>
    </row>
    <row r="1918" spans="3:4">
      <c r="C1918" s="23"/>
      <c r="D1918" s="23"/>
    </row>
    <row r="1919" spans="3:4">
      <c r="C1919" s="23"/>
      <c r="D1919" s="23"/>
    </row>
    <row r="1920" spans="3:4">
      <c r="C1920" s="23"/>
      <c r="D1920" s="23"/>
    </row>
    <row r="1921" spans="3:4">
      <c r="C1921" s="23"/>
      <c r="D1921" s="23"/>
    </row>
    <row r="1922" spans="3:4">
      <c r="C1922" s="23"/>
      <c r="D1922" s="23"/>
    </row>
    <row r="1923" spans="3:4">
      <c r="C1923" s="23"/>
      <c r="D1923" s="23"/>
    </row>
    <row r="1924" spans="3:4">
      <c r="C1924" s="23"/>
      <c r="D1924" s="23"/>
    </row>
    <row r="1925" spans="3:4">
      <c r="C1925" s="23"/>
      <c r="D1925" s="23"/>
    </row>
    <row r="1926" spans="3:4">
      <c r="C1926" s="23"/>
      <c r="D1926" s="23"/>
    </row>
    <row r="1927" spans="3:4">
      <c r="C1927" s="23"/>
      <c r="D1927" s="23"/>
    </row>
    <row r="1928" spans="3:4">
      <c r="C1928" s="23"/>
      <c r="D1928" s="23"/>
    </row>
    <row r="1929" spans="3:4">
      <c r="C1929" s="23"/>
      <c r="D1929" s="23"/>
    </row>
    <row r="1930" spans="3:4">
      <c r="C1930" s="23"/>
      <c r="D1930" s="23"/>
    </row>
    <row r="1931" spans="3:4">
      <c r="C1931" s="23"/>
      <c r="D1931" s="23"/>
    </row>
    <row r="1932" spans="3:4">
      <c r="C1932" s="23"/>
      <c r="D1932" s="23"/>
    </row>
    <row r="1933" spans="3:4">
      <c r="C1933" s="23"/>
      <c r="D1933" s="23"/>
    </row>
    <row r="1934" spans="3:4">
      <c r="C1934" s="23"/>
      <c r="D1934" s="23"/>
    </row>
    <row r="1935" spans="3:4">
      <c r="C1935" s="23"/>
      <c r="D1935" s="23"/>
    </row>
    <row r="1936" spans="3:4">
      <c r="C1936" s="23"/>
      <c r="D1936" s="23"/>
    </row>
    <row r="1937" spans="3:4">
      <c r="C1937" s="23"/>
      <c r="D1937" s="23"/>
    </row>
    <row r="1938" spans="3:4">
      <c r="C1938" s="23"/>
      <c r="D1938" s="23"/>
    </row>
    <row r="1939" spans="3:4">
      <c r="C1939" s="23"/>
      <c r="D1939" s="23"/>
    </row>
    <row r="1940" spans="3:4">
      <c r="C1940" s="23"/>
      <c r="D1940" s="23"/>
    </row>
    <row r="1941" spans="3:4">
      <c r="C1941" s="23"/>
      <c r="D1941" s="23"/>
    </row>
    <row r="1942" spans="3:4">
      <c r="C1942" s="23"/>
      <c r="D1942" s="23"/>
    </row>
    <row r="1943" spans="3:4">
      <c r="C1943" s="23"/>
      <c r="D1943" s="23"/>
    </row>
    <row r="1944" spans="3:4">
      <c r="C1944" s="23"/>
      <c r="D1944" s="23"/>
    </row>
    <row r="1945" spans="3:4">
      <c r="C1945" s="23"/>
      <c r="D1945" s="23"/>
    </row>
    <row r="1946" spans="3:4">
      <c r="C1946" s="23"/>
      <c r="D1946" s="23"/>
    </row>
    <row r="1947" spans="3:4">
      <c r="C1947" s="23"/>
      <c r="D1947" s="23"/>
    </row>
    <row r="1948" spans="3:4">
      <c r="C1948" s="23"/>
      <c r="D1948" s="2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6"/>
  <sheetViews>
    <sheetView topLeftCell="A13" workbookViewId="0">
      <selection activeCell="A44" sqref="A44:C53"/>
    </sheetView>
  </sheetViews>
  <sheetFormatPr defaultRowHeight="12.75"/>
  <cols>
    <col min="1" max="1" width="19.7109375" style="23" customWidth="1"/>
    <col min="2" max="2" width="4.42578125" style="30" customWidth="1"/>
    <col min="3" max="3" width="12.7109375" style="23" customWidth="1"/>
    <col min="4" max="4" width="5.42578125" style="30" customWidth="1"/>
    <col min="5" max="5" width="14.85546875" style="30" customWidth="1"/>
    <col min="6" max="6" width="9.140625" style="30"/>
    <col min="7" max="7" width="12" style="30" customWidth="1"/>
    <col min="8" max="8" width="14.140625" style="23" customWidth="1"/>
    <col min="9" max="9" width="22.5703125" style="30" customWidth="1"/>
    <col min="10" max="10" width="25.140625" style="30" customWidth="1"/>
    <col min="11" max="11" width="15.7109375" style="30" customWidth="1"/>
    <col min="12" max="12" width="14.140625" style="30" customWidth="1"/>
    <col min="13" max="13" width="9.5703125" style="30" customWidth="1"/>
    <col min="14" max="14" width="14.140625" style="30" customWidth="1"/>
    <col min="15" max="15" width="23.42578125" style="30" customWidth="1"/>
    <col min="16" max="16" width="16.5703125" style="30" customWidth="1"/>
    <col min="17" max="17" width="41" style="30" customWidth="1"/>
    <col min="18" max="16384" width="9.140625" style="30"/>
  </cols>
  <sheetData>
    <row r="1" spans="1:16" ht="15.75">
      <c r="A1" s="53" t="s">
        <v>82</v>
      </c>
      <c r="I1" s="54" t="s">
        <v>83</v>
      </c>
      <c r="J1" s="55" t="s">
        <v>84</v>
      </c>
    </row>
    <row r="2" spans="1:16">
      <c r="I2" s="56" t="s">
        <v>85</v>
      </c>
      <c r="J2" s="57" t="s">
        <v>86</v>
      </c>
    </row>
    <row r="3" spans="1:16">
      <c r="A3" s="58" t="s">
        <v>87</v>
      </c>
      <c r="I3" s="56" t="s">
        <v>88</v>
      </c>
      <c r="J3" s="57" t="s">
        <v>89</v>
      </c>
    </row>
    <row r="4" spans="1:16">
      <c r="I4" s="56" t="s">
        <v>90</v>
      </c>
      <c r="J4" s="57" t="s">
        <v>89</v>
      </c>
    </row>
    <row r="5" spans="1:16" ht="13.5" thickBot="1">
      <c r="I5" s="59" t="s">
        <v>91</v>
      </c>
      <c r="J5" s="60" t="s">
        <v>92</v>
      </c>
    </row>
    <row r="10" spans="1:16" ht="13.5" thickBot="1"/>
    <row r="11" spans="1:16" ht="12.75" customHeight="1" thickBot="1">
      <c r="A11" s="23" t="str">
        <f t="shared" ref="A11:A53" si="0">P11</f>
        <v> BBS 83 </v>
      </c>
      <c r="B11" s="6" t="str">
        <f t="shared" ref="B11:B53" si="1">IF(H11=INT(H11),"I","II")</f>
        <v>I</v>
      </c>
      <c r="C11" s="23">
        <f t="shared" ref="C11:C53" si="2">1*G11</f>
        <v>46907.542000000001</v>
      </c>
      <c r="D11" s="30" t="str">
        <f t="shared" ref="D11:D53" si="3">VLOOKUP(F11,I$1:J$5,2,FALSE)</f>
        <v>vis</v>
      </c>
      <c r="E11" s="61">
        <f>VLOOKUP(C11,'Active '!C$21:E$973,3,FALSE)</f>
        <v>-16320.582030204272</v>
      </c>
      <c r="F11" s="6" t="s">
        <v>91</v>
      </c>
      <c r="G11" s="30" t="str">
        <f t="shared" ref="G11:G53" si="4">MID(I11,3,LEN(I11)-3)</f>
        <v>46907.542</v>
      </c>
      <c r="H11" s="23">
        <f t="shared" ref="H11:H53" si="5">1*K11</f>
        <v>-13736</v>
      </c>
      <c r="I11" s="62" t="s">
        <v>94</v>
      </c>
      <c r="J11" s="63" t="s">
        <v>95</v>
      </c>
      <c r="K11" s="62">
        <v>-13736</v>
      </c>
      <c r="L11" s="62" t="s">
        <v>96</v>
      </c>
      <c r="M11" s="63" t="s">
        <v>97</v>
      </c>
      <c r="N11" s="63"/>
      <c r="O11" s="64" t="s">
        <v>98</v>
      </c>
      <c r="P11" s="64" t="s">
        <v>99</v>
      </c>
    </row>
    <row r="12" spans="1:16" ht="12.75" customHeight="1" thickBot="1">
      <c r="A12" s="23" t="str">
        <f t="shared" si="0"/>
        <v> BBS 83 </v>
      </c>
      <c r="B12" s="6" t="str">
        <f t="shared" si="1"/>
        <v>II</v>
      </c>
      <c r="C12" s="23">
        <f t="shared" si="2"/>
        <v>46908.565999999999</v>
      </c>
      <c r="D12" s="30" t="str">
        <f t="shared" si="3"/>
        <v>vis</v>
      </c>
      <c r="E12" s="61">
        <f>VLOOKUP(C12,'Active '!C$21:E$973,3,FALSE)</f>
        <v>-16318.067054555824</v>
      </c>
      <c r="F12" s="6" t="s">
        <v>91</v>
      </c>
      <c r="G12" s="30" t="str">
        <f t="shared" si="4"/>
        <v>46908.566</v>
      </c>
      <c r="H12" s="23">
        <f t="shared" si="5"/>
        <v>-13733.5</v>
      </c>
      <c r="I12" s="62" t="s">
        <v>100</v>
      </c>
      <c r="J12" s="63" t="s">
        <v>101</v>
      </c>
      <c r="K12" s="62">
        <v>-13733.5</v>
      </c>
      <c r="L12" s="62" t="s">
        <v>102</v>
      </c>
      <c r="M12" s="63" t="s">
        <v>97</v>
      </c>
      <c r="N12" s="63"/>
      <c r="O12" s="64" t="s">
        <v>98</v>
      </c>
      <c r="P12" s="64" t="s">
        <v>99</v>
      </c>
    </row>
    <row r="13" spans="1:16" ht="12.75" customHeight="1" thickBot="1">
      <c r="A13" s="23" t="str">
        <f t="shared" si="0"/>
        <v> BBS 83 </v>
      </c>
      <c r="B13" s="6" t="str">
        <f t="shared" si="1"/>
        <v>I</v>
      </c>
      <c r="C13" s="23">
        <f t="shared" si="2"/>
        <v>46909.59</v>
      </c>
      <c r="D13" s="30" t="str">
        <f t="shared" si="3"/>
        <v>vis</v>
      </c>
      <c r="E13" s="61">
        <f>VLOOKUP(C13,'Active '!C$21:E$973,3,FALSE)</f>
        <v>-16315.552078907376</v>
      </c>
      <c r="F13" s="6" t="s">
        <v>91</v>
      </c>
      <c r="G13" s="30" t="str">
        <f t="shared" si="4"/>
        <v>46909.590</v>
      </c>
      <c r="H13" s="23">
        <f t="shared" si="5"/>
        <v>-13731</v>
      </c>
      <c r="I13" s="62" t="s">
        <v>103</v>
      </c>
      <c r="J13" s="63" t="s">
        <v>104</v>
      </c>
      <c r="K13" s="62">
        <v>-13731</v>
      </c>
      <c r="L13" s="62" t="s">
        <v>105</v>
      </c>
      <c r="M13" s="63" t="s">
        <v>97</v>
      </c>
      <c r="N13" s="63"/>
      <c r="O13" s="64" t="s">
        <v>98</v>
      </c>
      <c r="P13" s="64" t="s">
        <v>99</v>
      </c>
    </row>
    <row r="14" spans="1:16" ht="12.75" customHeight="1" thickBot="1">
      <c r="A14" s="23" t="str">
        <f t="shared" si="0"/>
        <v> BBS 83 </v>
      </c>
      <c r="B14" s="6" t="str">
        <f t="shared" si="1"/>
        <v>II</v>
      </c>
      <c r="C14" s="23">
        <f t="shared" si="2"/>
        <v>46910.603999999999</v>
      </c>
      <c r="D14" s="30" t="str">
        <f t="shared" si="3"/>
        <v>vis</v>
      </c>
      <c r="E14" s="61">
        <f>VLOOKUP(C14,'Active '!C$21:E$973,3,FALSE)</f>
        <v>-16313.061663567982</v>
      </c>
      <c r="F14" s="6" t="s">
        <v>91</v>
      </c>
      <c r="G14" s="30" t="str">
        <f t="shared" si="4"/>
        <v>46910.604</v>
      </c>
      <c r="H14" s="23">
        <f t="shared" si="5"/>
        <v>-13728.5</v>
      </c>
      <c r="I14" s="62" t="s">
        <v>106</v>
      </c>
      <c r="J14" s="63" t="s">
        <v>107</v>
      </c>
      <c r="K14" s="62">
        <v>-13728.5</v>
      </c>
      <c r="L14" s="62" t="s">
        <v>108</v>
      </c>
      <c r="M14" s="63" t="s">
        <v>97</v>
      </c>
      <c r="N14" s="63"/>
      <c r="O14" s="64" t="s">
        <v>98</v>
      </c>
      <c r="P14" s="64" t="s">
        <v>99</v>
      </c>
    </row>
    <row r="15" spans="1:16" ht="12.75" customHeight="1" thickBot="1">
      <c r="A15" s="23" t="str">
        <f t="shared" si="0"/>
        <v> BBS 83 </v>
      </c>
      <c r="B15" s="6" t="str">
        <f t="shared" si="1"/>
        <v>I</v>
      </c>
      <c r="C15" s="23">
        <f t="shared" si="2"/>
        <v>46914.461000000003</v>
      </c>
      <c r="D15" s="30" t="str">
        <f t="shared" si="3"/>
        <v>vis</v>
      </c>
      <c r="E15" s="61">
        <f>VLOOKUP(C15,'Active '!C$21:E$973,3,FALSE)</f>
        <v>-16303.588752360858</v>
      </c>
      <c r="F15" s="6" t="s">
        <v>91</v>
      </c>
      <c r="G15" s="30" t="str">
        <f t="shared" si="4"/>
        <v>46914.461</v>
      </c>
      <c r="H15" s="23">
        <f t="shared" si="5"/>
        <v>-13719</v>
      </c>
      <c r="I15" s="62" t="s">
        <v>109</v>
      </c>
      <c r="J15" s="63" t="s">
        <v>110</v>
      </c>
      <c r="K15" s="62">
        <v>-13719</v>
      </c>
      <c r="L15" s="62" t="s">
        <v>111</v>
      </c>
      <c r="M15" s="63" t="s">
        <v>97</v>
      </c>
      <c r="N15" s="63"/>
      <c r="O15" s="64" t="s">
        <v>98</v>
      </c>
      <c r="P15" s="64" t="s">
        <v>99</v>
      </c>
    </row>
    <row r="16" spans="1:16" ht="12.75" customHeight="1" thickBot="1">
      <c r="A16" s="23" t="str">
        <f t="shared" si="0"/>
        <v> BBS 83 </v>
      </c>
      <c r="B16" s="6" t="str">
        <f t="shared" si="1"/>
        <v>II</v>
      </c>
      <c r="C16" s="23">
        <f t="shared" si="2"/>
        <v>46915.489000000001</v>
      </c>
      <c r="D16" s="30" t="str">
        <f t="shared" si="3"/>
        <v>vis</v>
      </c>
      <c r="E16" s="61">
        <f>VLOOKUP(C16,'Active '!C$21:E$973,3,FALSE)</f>
        <v>-16301.063952588782</v>
      </c>
      <c r="F16" s="6" t="s">
        <v>91</v>
      </c>
      <c r="G16" s="30" t="str">
        <f t="shared" si="4"/>
        <v>46915.489</v>
      </c>
      <c r="H16" s="23">
        <f t="shared" si="5"/>
        <v>-13716.5</v>
      </c>
      <c r="I16" s="62" t="s">
        <v>112</v>
      </c>
      <c r="J16" s="63" t="s">
        <v>113</v>
      </c>
      <c r="K16" s="62">
        <v>-13716.5</v>
      </c>
      <c r="L16" s="62" t="s">
        <v>114</v>
      </c>
      <c r="M16" s="63" t="s">
        <v>97</v>
      </c>
      <c r="N16" s="63"/>
      <c r="O16" s="64" t="s">
        <v>98</v>
      </c>
      <c r="P16" s="64" t="s">
        <v>99</v>
      </c>
    </row>
    <row r="17" spans="1:16" ht="12.75" customHeight="1" thickBot="1">
      <c r="A17" s="23" t="str">
        <f t="shared" si="0"/>
        <v> BBS 83 </v>
      </c>
      <c r="B17" s="6" t="str">
        <f t="shared" si="1"/>
        <v>II</v>
      </c>
      <c r="C17" s="23">
        <f t="shared" si="2"/>
        <v>46917.525999999998</v>
      </c>
      <c r="D17" s="30" t="str">
        <f t="shared" si="3"/>
        <v>vis</v>
      </c>
      <c r="E17" s="61">
        <f>VLOOKUP(C17,'Active '!C$21:E$973,3,FALSE)</f>
        <v>-16296.061017631857</v>
      </c>
      <c r="F17" s="6" t="s">
        <v>91</v>
      </c>
      <c r="G17" s="30" t="str">
        <f t="shared" si="4"/>
        <v>46917.526</v>
      </c>
      <c r="H17" s="23">
        <f t="shared" si="5"/>
        <v>-13711.5</v>
      </c>
      <c r="I17" s="62" t="s">
        <v>115</v>
      </c>
      <c r="J17" s="63" t="s">
        <v>116</v>
      </c>
      <c r="K17" s="62">
        <v>-13711.5</v>
      </c>
      <c r="L17" s="62" t="s">
        <v>108</v>
      </c>
      <c r="M17" s="63" t="s">
        <v>97</v>
      </c>
      <c r="N17" s="63"/>
      <c r="O17" s="64" t="s">
        <v>98</v>
      </c>
      <c r="P17" s="64" t="s">
        <v>99</v>
      </c>
    </row>
    <row r="18" spans="1:16" ht="12.75" customHeight="1" thickBot="1">
      <c r="A18" s="23" t="str">
        <f t="shared" si="0"/>
        <v> BBS 83 </v>
      </c>
      <c r="B18" s="6" t="str">
        <f t="shared" si="1"/>
        <v>I</v>
      </c>
      <c r="C18" s="23">
        <f t="shared" si="2"/>
        <v>46923.436999999998</v>
      </c>
      <c r="D18" s="30" t="str">
        <f t="shared" si="3"/>
        <v>vis</v>
      </c>
      <c r="E18" s="61">
        <f>VLOOKUP(C18,'Active '!C$21:E$973,3,FALSE)</f>
        <v>-16281.543418942396</v>
      </c>
      <c r="F18" s="6" t="s">
        <v>91</v>
      </c>
      <c r="G18" s="30" t="str">
        <f t="shared" si="4"/>
        <v>46923.437</v>
      </c>
      <c r="H18" s="23">
        <f t="shared" si="5"/>
        <v>-13697</v>
      </c>
      <c r="I18" s="62" t="s">
        <v>117</v>
      </c>
      <c r="J18" s="63" t="s">
        <v>118</v>
      </c>
      <c r="K18" s="62">
        <v>-13697</v>
      </c>
      <c r="L18" s="62" t="s">
        <v>119</v>
      </c>
      <c r="M18" s="63" t="s">
        <v>97</v>
      </c>
      <c r="N18" s="63"/>
      <c r="O18" s="64" t="s">
        <v>98</v>
      </c>
      <c r="P18" s="64" t="s">
        <v>99</v>
      </c>
    </row>
    <row r="19" spans="1:16" ht="12.75" customHeight="1" thickBot="1">
      <c r="A19" s="23" t="str">
        <f t="shared" si="0"/>
        <v> BBS 83 </v>
      </c>
      <c r="B19" s="6" t="str">
        <f t="shared" si="1"/>
        <v>II</v>
      </c>
      <c r="C19" s="23">
        <f t="shared" si="2"/>
        <v>46923.623</v>
      </c>
      <c r="D19" s="30" t="str">
        <f t="shared" si="3"/>
        <v>vis</v>
      </c>
      <c r="E19" s="61">
        <f>VLOOKUP(C19,'Active '!C$21:E$973,3,FALSE)</f>
        <v>-16281.086597193747</v>
      </c>
      <c r="F19" s="6" t="s">
        <v>91</v>
      </c>
      <c r="G19" s="30" t="str">
        <f t="shared" si="4"/>
        <v>46923.623</v>
      </c>
      <c r="H19" s="23">
        <f t="shared" si="5"/>
        <v>-13696.5</v>
      </c>
      <c r="I19" s="62" t="s">
        <v>120</v>
      </c>
      <c r="J19" s="63" t="s">
        <v>121</v>
      </c>
      <c r="K19" s="62">
        <v>-13696.5</v>
      </c>
      <c r="L19" s="62" t="s">
        <v>122</v>
      </c>
      <c r="M19" s="63" t="s">
        <v>97</v>
      </c>
      <c r="N19" s="63"/>
      <c r="O19" s="64" t="s">
        <v>98</v>
      </c>
      <c r="P19" s="64" t="s">
        <v>99</v>
      </c>
    </row>
    <row r="20" spans="1:16" ht="12.75" customHeight="1" thickBot="1">
      <c r="A20" s="23" t="str">
        <f t="shared" si="0"/>
        <v> BBS 84 </v>
      </c>
      <c r="B20" s="6" t="str">
        <f t="shared" si="1"/>
        <v>I</v>
      </c>
      <c r="C20" s="23">
        <f t="shared" si="2"/>
        <v>46932.381999999998</v>
      </c>
      <c r="D20" s="30" t="str">
        <f t="shared" si="3"/>
        <v>vis</v>
      </c>
      <c r="E20" s="61">
        <f>VLOOKUP(C20,'Active '!C$21:E$973,3,FALSE)</f>
        <v>-16259.574222482028</v>
      </c>
      <c r="F20" s="6" t="s">
        <v>91</v>
      </c>
      <c r="G20" s="30" t="str">
        <f t="shared" si="4"/>
        <v>46932.382</v>
      </c>
      <c r="H20" s="23">
        <f t="shared" si="5"/>
        <v>-13675</v>
      </c>
      <c r="I20" s="62" t="s">
        <v>123</v>
      </c>
      <c r="J20" s="63" t="s">
        <v>124</v>
      </c>
      <c r="K20" s="62">
        <v>-13675</v>
      </c>
      <c r="L20" s="62" t="s">
        <v>125</v>
      </c>
      <c r="M20" s="63" t="s">
        <v>97</v>
      </c>
      <c r="N20" s="63"/>
      <c r="O20" s="64" t="s">
        <v>98</v>
      </c>
      <c r="P20" s="64" t="s">
        <v>126</v>
      </c>
    </row>
    <row r="21" spans="1:16" ht="12.75" customHeight="1" thickBot="1">
      <c r="A21" s="23" t="str">
        <f t="shared" si="0"/>
        <v> BBS 84 </v>
      </c>
      <c r="B21" s="6" t="str">
        <f t="shared" si="1"/>
        <v>II</v>
      </c>
      <c r="C21" s="23">
        <f t="shared" si="2"/>
        <v>46932.586000000003</v>
      </c>
      <c r="D21" s="30" t="str">
        <f t="shared" si="3"/>
        <v>vis</v>
      </c>
      <c r="E21" s="61">
        <f>VLOOKUP(C21,'Active '!C$21:E$973,3,FALSE)</f>
        <v>-16259.073192177049</v>
      </c>
      <c r="F21" s="6" t="s">
        <v>91</v>
      </c>
      <c r="G21" s="30" t="str">
        <f t="shared" si="4"/>
        <v>46932.586</v>
      </c>
      <c r="H21" s="23">
        <f t="shared" si="5"/>
        <v>-13674.5</v>
      </c>
      <c r="I21" s="62" t="s">
        <v>127</v>
      </c>
      <c r="J21" s="63" t="s">
        <v>128</v>
      </c>
      <c r="K21" s="62">
        <v>-13674.5</v>
      </c>
      <c r="L21" s="62" t="s">
        <v>125</v>
      </c>
      <c r="M21" s="63" t="s">
        <v>97</v>
      </c>
      <c r="N21" s="63"/>
      <c r="O21" s="64" t="s">
        <v>98</v>
      </c>
      <c r="P21" s="64" t="s">
        <v>126</v>
      </c>
    </row>
    <row r="22" spans="1:16" ht="12.75" customHeight="1" thickBot="1">
      <c r="A22" s="23" t="str">
        <f t="shared" si="0"/>
        <v> BBS 84 </v>
      </c>
      <c r="B22" s="6" t="str">
        <f t="shared" si="1"/>
        <v>I</v>
      </c>
      <c r="C22" s="23">
        <f t="shared" si="2"/>
        <v>46938.491999999998</v>
      </c>
      <c r="D22" s="30" t="str">
        <f t="shared" si="3"/>
        <v>vis</v>
      </c>
      <c r="E22" s="61">
        <f>VLOOKUP(C22,'Active '!C$21:E$973,3,FALSE)</f>
        <v>-16244.567873642132</v>
      </c>
      <c r="F22" s="6" t="s">
        <v>91</v>
      </c>
      <c r="G22" s="30" t="str">
        <f t="shared" si="4"/>
        <v>46938.492</v>
      </c>
      <c r="H22" s="23">
        <f t="shared" si="5"/>
        <v>-13660</v>
      </c>
      <c r="I22" s="62" t="s">
        <v>129</v>
      </c>
      <c r="J22" s="63" t="s">
        <v>130</v>
      </c>
      <c r="K22" s="62">
        <v>-13660</v>
      </c>
      <c r="L22" s="62" t="s">
        <v>102</v>
      </c>
      <c r="M22" s="63" t="s">
        <v>97</v>
      </c>
      <c r="N22" s="63"/>
      <c r="O22" s="64" t="s">
        <v>98</v>
      </c>
      <c r="P22" s="64" t="s">
        <v>126</v>
      </c>
    </row>
    <row r="23" spans="1:16" ht="12.75" customHeight="1" thickBot="1">
      <c r="A23" s="23" t="str">
        <f t="shared" si="0"/>
        <v> BBS 84 </v>
      </c>
      <c r="B23" s="6" t="str">
        <f t="shared" si="1"/>
        <v>II</v>
      </c>
      <c r="C23" s="23">
        <f t="shared" si="2"/>
        <v>46939.517999999996</v>
      </c>
      <c r="D23" s="30" t="str">
        <f t="shared" si="3"/>
        <v>vis</v>
      </c>
      <c r="E23" s="61">
        <f>VLOOKUP(C23,'Active '!C$21:E$973,3,FALSE)</f>
        <v>-16242.047985931871</v>
      </c>
      <c r="F23" s="6" t="s">
        <v>91</v>
      </c>
      <c r="G23" s="30" t="str">
        <f t="shared" si="4"/>
        <v>46939.518</v>
      </c>
      <c r="H23" s="23">
        <f t="shared" si="5"/>
        <v>-13657.5</v>
      </c>
      <c r="I23" s="62" t="s">
        <v>131</v>
      </c>
      <c r="J23" s="63" t="s">
        <v>132</v>
      </c>
      <c r="K23" s="62">
        <v>-13657.5</v>
      </c>
      <c r="L23" s="62" t="s">
        <v>133</v>
      </c>
      <c r="M23" s="63" t="s">
        <v>97</v>
      </c>
      <c r="N23" s="63"/>
      <c r="O23" s="64" t="s">
        <v>98</v>
      </c>
      <c r="P23" s="64" t="s">
        <v>126</v>
      </c>
    </row>
    <row r="24" spans="1:16" ht="12.75" customHeight="1" thickBot="1">
      <c r="A24" s="23" t="str">
        <f t="shared" si="0"/>
        <v> BBS 84 </v>
      </c>
      <c r="B24" s="6" t="str">
        <f t="shared" si="1"/>
        <v>II</v>
      </c>
      <c r="C24" s="23">
        <f t="shared" si="2"/>
        <v>46941.538999999997</v>
      </c>
      <c r="D24" s="30" t="str">
        <f t="shared" si="3"/>
        <v>vis</v>
      </c>
      <c r="E24" s="61">
        <f>VLOOKUP(C24,'Active '!C$21:E$973,3,FALSE)</f>
        <v>-16237.084347469443</v>
      </c>
      <c r="F24" s="6" t="s">
        <v>91</v>
      </c>
      <c r="G24" s="30" t="str">
        <f t="shared" si="4"/>
        <v>46941.539</v>
      </c>
      <c r="H24" s="23">
        <f t="shared" si="5"/>
        <v>-13652.5</v>
      </c>
      <c r="I24" s="62" t="s">
        <v>134</v>
      </c>
      <c r="J24" s="63" t="s">
        <v>135</v>
      </c>
      <c r="K24" s="62">
        <v>-13652.5</v>
      </c>
      <c r="L24" s="62" t="s">
        <v>96</v>
      </c>
      <c r="M24" s="63" t="s">
        <v>97</v>
      </c>
      <c r="N24" s="63"/>
      <c r="O24" s="64" t="s">
        <v>98</v>
      </c>
      <c r="P24" s="64" t="s">
        <v>126</v>
      </c>
    </row>
    <row r="25" spans="1:16" ht="12.75" customHeight="1" thickBot="1">
      <c r="A25" s="23" t="str">
        <f t="shared" si="0"/>
        <v> BBS 84 </v>
      </c>
      <c r="B25" s="6" t="str">
        <f t="shared" si="1"/>
        <v>II</v>
      </c>
      <c r="C25" s="23">
        <f t="shared" si="2"/>
        <v>46946.43</v>
      </c>
      <c r="D25" s="30" t="str">
        <f t="shared" si="3"/>
        <v>vis</v>
      </c>
      <c r="E25" s="61">
        <f>VLOOKUP(C25,'Active '!C$21:E$973,3,FALSE)</f>
        <v>-16225.0719003048</v>
      </c>
      <c r="F25" s="6" t="s">
        <v>91</v>
      </c>
      <c r="G25" s="30" t="str">
        <f t="shared" si="4"/>
        <v>46946.430</v>
      </c>
      <c r="H25" s="23">
        <f t="shared" si="5"/>
        <v>-13640.5</v>
      </c>
      <c r="I25" s="62" t="s">
        <v>136</v>
      </c>
      <c r="J25" s="63" t="s">
        <v>137</v>
      </c>
      <c r="K25" s="62">
        <v>-13640.5</v>
      </c>
      <c r="L25" s="62" t="s">
        <v>138</v>
      </c>
      <c r="M25" s="63" t="s">
        <v>97</v>
      </c>
      <c r="N25" s="63"/>
      <c r="O25" s="64" t="s">
        <v>98</v>
      </c>
      <c r="P25" s="64" t="s">
        <v>126</v>
      </c>
    </row>
    <row r="26" spans="1:16" ht="12.75" customHeight="1" thickBot="1">
      <c r="A26" s="23" t="str">
        <f t="shared" si="0"/>
        <v> BBS 84 </v>
      </c>
      <c r="B26" s="6" t="str">
        <f t="shared" si="1"/>
        <v>II</v>
      </c>
      <c r="C26" s="23">
        <f t="shared" si="2"/>
        <v>46948.463000000003</v>
      </c>
      <c r="D26" s="30" t="str">
        <f t="shared" si="3"/>
        <v>vis</v>
      </c>
      <c r="E26" s="61">
        <f>VLOOKUP(C26,'Active '!C$21:E$973,3,FALSE)</f>
        <v>-16220.078789471485</v>
      </c>
      <c r="F26" s="6" t="s">
        <v>91</v>
      </c>
      <c r="G26" s="30" t="str">
        <f t="shared" si="4"/>
        <v>46948.463</v>
      </c>
      <c r="H26" s="23">
        <f t="shared" si="5"/>
        <v>-13635.5</v>
      </c>
      <c r="I26" s="62" t="s">
        <v>139</v>
      </c>
      <c r="J26" s="63" t="s">
        <v>140</v>
      </c>
      <c r="K26" s="62">
        <v>-13635.5</v>
      </c>
      <c r="L26" s="62" t="s">
        <v>141</v>
      </c>
      <c r="M26" s="63" t="s">
        <v>97</v>
      </c>
      <c r="N26" s="63"/>
      <c r="O26" s="64" t="s">
        <v>98</v>
      </c>
      <c r="P26" s="64" t="s">
        <v>126</v>
      </c>
    </row>
    <row r="27" spans="1:16" ht="12.75" customHeight="1" thickBot="1">
      <c r="A27" s="23" t="str">
        <f t="shared" si="0"/>
        <v> BBS 84 </v>
      </c>
      <c r="B27" s="6" t="str">
        <f t="shared" si="1"/>
        <v>I</v>
      </c>
      <c r="C27" s="23">
        <f t="shared" si="2"/>
        <v>46952.345000000001</v>
      </c>
      <c r="D27" s="30" t="str">
        <f t="shared" si="3"/>
        <v>vis</v>
      </c>
      <c r="E27" s="61">
        <f>VLOOKUP(C27,'Active '!C$21:E$973,3,FALSE)</f>
        <v>-16210.544477491709</v>
      </c>
      <c r="F27" s="6" t="s">
        <v>91</v>
      </c>
      <c r="G27" s="30" t="str">
        <f t="shared" si="4"/>
        <v>46952.345</v>
      </c>
      <c r="H27" s="23">
        <f t="shared" si="5"/>
        <v>-13626</v>
      </c>
      <c r="I27" s="62" t="s">
        <v>142</v>
      </c>
      <c r="J27" s="63" t="s">
        <v>143</v>
      </c>
      <c r="K27" s="62">
        <v>-13626</v>
      </c>
      <c r="L27" s="62" t="s">
        <v>119</v>
      </c>
      <c r="M27" s="63" t="s">
        <v>97</v>
      </c>
      <c r="N27" s="63"/>
      <c r="O27" s="64" t="s">
        <v>98</v>
      </c>
      <c r="P27" s="64" t="s">
        <v>126</v>
      </c>
    </row>
    <row r="28" spans="1:16" ht="12.75" customHeight="1" thickBot="1">
      <c r="A28" s="23" t="str">
        <f t="shared" si="0"/>
        <v> BBS 84 </v>
      </c>
      <c r="B28" s="6" t="str">
        <f t="shared" si="1"/>
        <v>II</v>
      </c>
      <c r="C28" s="23">
        <f t="shared" si="2"/>
        <v>46972.485000000001</v>
      </c>
      <c r="D28" s="30" t="str">
        <f t="shared" si="3"/>
        <v>vis</v>
      </c>
      <c r="E28" s="61">
        <f>VLOOKUP(C28,'Active '!C$21:E$973,3,FALSE)</f>
        <v>-16161.080015030915</v>
      </c>
      <c r="F28" s="6" t="s">
        <v>91</v>
      </c>
      <c r="G28" s="30" t="str">
        <f t="shared" si="4"/>
        <v>46972.485</v>
      </c>
      <c r="H28" s="23">
        <f t="shared" si="5"/>
        <v>-13576.5</v>
      </c>
      <c r="I28" s="62" t="s">
        <v>144</v>
      </c>
      <c r="J28" s="63" t="s">
        <v>145</v>
      </c>
      <c r="K28" s="62">
        <v>-13576.5</v>
      </c>
      <c r="L28" s="62" t="s">
        <v>141</v>
      </c>
      <c r="M28" s="63" t="s">
        <v>97</v>
      </c>
      <c r="N28" s="63"/>
      <c r="O28" s="64" t="s">
        <v>98</v>
      </c>
      <c r="P28" s="64" t="s">
        <v>126</v>
      </c>
    </row>
    <row r="29" spans="1:16" ht="12.75" customHeight="1" thickBot="1">
      <c r="A29" s="23" t="str">
        <f t="shared" si="0"/>
        <v> BBS 84 </v>
      </c>
      <c r="B29" s="6" t="str">
        <f t="shared" si="1"/>
        <v>II</v>
      </c>
      <c r="C29" s="23">
        <f t="shared" si="2"/>
        <v>46974.525000000001</v>
      </c>
      <c r="D29" s="30" t="str">
        <f t="shared" si="3"/>
        <v>vis</v>
      </c>
      <c r="E29" s="61">
        <f>VLOOKUP(C29,'Active '!C$21:E$973,3,FALSE)</f>
        <v>-16156.069711981259</v>
      </c>
      <c r="F29" s="6" t="s">
        <v>91</v>
      </c>
      <c r="G29" s="30" t="str">
        <f t="shared" si="4"/>
        <v>46974.525</v>
      </c>
      <c r="H29" s="23">
        <f t="shared" si="5"/>
        <v>-13571.5</v>
      </c>
      <c r="I29" s="62" t="s">
        <v>146</v>
      </c>
      <c r="J29" s="63" t="s">
        <v>147</v>
      </c>
      <c r="K29" s="62">
        <v>-13571.5</v>
      </c>
      <c r="L29" s="62" t="s">
        <v>102</v>
      </c>
      <c r="M29" s="63" t="s">
        <v>97</v>
      </c>
      <c r="N29" s="63"/>
      <c r="O29" s="64" t="s">
        <v>98</v>
      </c>
      <c r="P29" s="64" t="s">
        <v>126</v>
      </c>
    </row>
    <row r="30" spans="1:16" ht="12.75" customHeight="1" thickBot="1">
      <c r="A30" s="23" t="str">
        <f t="shared" si="0"/>
        <v> BBS 84 </v>
      </c>
      <c r="B30" s="6" t="str">
        <f t="shared" si="1"/>
        <v>I</v>
      </c>
      <c r="C30" s="23">
        <f t="shared" si="2"/>
        <v>46987.360000000001</v>
      </c>
      <c r="D30" s="30" t="str">
        <f t="shared" si="3"/>
        <v>vis</v>
      </c>
      <c r="E30" s="61">
        <f>VLOOKUP(C30,'Active '!C$21:E$973,3,FALSE)</f>
        <v>-16124.546555293857</v>
      </c>
      <c r="F30" s="6" t="s">
        <v>91</v>
      </c>
      <c r="G30" s="30" t="str">
        <f t="shared" si="4"/>
        <v>46987.360</v>
      </c>
      <c r="H30" s="23">
        <f t="shared" si="5"/>
        <v>-13540</v>
      </c>
      <c r="I30" s="62" t="s">
        <v>148</v>
      </c>
      <c r="J30" s="63" t="s">
        <v>149</v>
      </c>
      <c r="K30" s="62">
        <v>-13540</v>
      </c>
      <c r="L30" s="62" t="s">
        <v>150</v>
      </c>
      <c r="M30" s="63" t="s">
        <v>97</v>
      </c>
      <c r="N30" s="63"/>
      <c r="O30" s="64" t="s">
        <v>98</v>
      </c>
      <c r="P30" s="64" t="s">
        <v>126</v>
      </c>
    </row>
    <row r="31" spans="1:16" ht="12.75" customHeight="1" thickBot="1">
      <c r="A31" s="23" t="str">
        <f t="shared" si="0"/>
        <v> BBS 84 </v>
      </c>
      <c r="B31" s="6" t="str">
        <f t="shared" si="1"/>
        <v>II</v>
      </c>
      <c r="C31" s="23">
        <f t="shared" si="2"/>
        <v>46990.387000000002</v>
      </c>
      <c r="D31" s="30" t="str">
        <f t="shared" si="3"/>
        <v>vis</v>
      </c>
      <c r="E31" s="61">
        <f>VLOOKUP(C31,'Active '!C$21:E$973,3,FALSE)</f>
        <v>-16117.112149739292</v>
      </c>
      <c r="F31" s="6" t="s">
        <v>91</v>
      </c>
      <c r="G31" s="30" t="str">
        <f t="shared" si="4"/>
        <v>46990.387</v>
      </c>
      <c r="H31" s="23">
        <f t="shared" si="5"/>
        <v>-13532.5</v>
      </c>
      <c r="I31" s="62" t="s">
        <v>151</v>
      </c>
      <c r="J31" s="63" t="s">
        <v>152</v>
      </c>
      <c r="K31" s="62">
        <v>-13532.5</v>
      </c>
      <c r="L31" s="62" t="s">
        <v>153</v>
      </c>
      <c r="M31" s="63" t="s">
        <v>97</v>
      </c>
      <c r="N31" s="63"/>
      <c r="O31" s="64" t="s">
        <v>98</v>
      </c>
      <c r="P31" s="64" t="s">
        <v>126</v>
      </c>
    </row>
    <row r="32" spans="1:16" ht="12.75" customHeight="1" thickBot="1">
      <c r="A32" s="23" t="str">
        <f t="shared" si="0"/>
        <v> BBS 84 </v>
      </c>
      <c r="B32" s="6" t="str">
        <f t="shared" si="1"/>
        <v>I</v>
      </c>
      <c r="C32" s="23">
        <f t="shared" si="2"/>
        <v>47004.392999999996</v>
      </c>
      <c r="D32" s="30" t="str">
        <f t="shared" si="3"/>
        <v>vis</v>
      </c>
      <c r="E32" s="61">
        <f>VLOOKUP(C32,'Active '!C$21:E$973,3,FALSE)</f>
        <v>-16082.712980860166</v>
      </c>
      <c r="F32" s="6" t="s">
        <v>91</v>
      </c>
      <c r="G32" s="30" t="str">
        <f t="shared" si="4"/>
        <v>47004.393</v>
      </c>
      <c r="H32" s="23">
        <f t="shared" si="5"/>
        <v>-13498</v>
      </c>
      <c r="I32" s="62" t="s">
        <v>154</v>
      </c>
      <c r="J32" s="63" t="s">
        <v>155</v>
      </c>
      <c r="K32" s="62">
        <v>-13498</v>
      </c>
      <c r="L32" s="62" t="s">
        <v>156</v>
      </c>
      <c r="M32" s="63" t="s">
        <v>97</v>
      </c>
      <c r="N32" s="63"/>
      <c r="O32" s="64" t="s">
        <v>98</v>
      </c>
      <c r="P32" s="64" t="s">
        <v>126</v>
      </c>
    </row>
    <row r="33" spans="1:16" ht="12.75" customHeight="1" thickBot="1">
      <c r="A33" s="23" t="str">
        <f t="shared" si="0"/>
        <v> BBS 85 </v>
      </c>
      <c r="B33" s="6" t="str">
        <f t="shared" si="1"/>
        <v>II</v>
      </c>
      <c r="C33" s="23">
        <f t="shared" si="2"/>
        <v>47023.372000000003</v>
      </c>
      <c r="D33" s="30" t="str">
        <f t="shared" si="3"/>
        <v>vis</v>
      </c>
      <c r="E33" s="61">
        <f>VLOOKUP(C33,'Active '!C$21:E$973,3,FALSE)</f>
        <v>-16036.099970282025</v>
      </c>
      <c r="F33" s="6" t="s">
        <v>91</v>
      </c>
      <c r="G33" s="30" t="str">
        <f t="shared" si="4"/>
        <v>47023.372</v>
      </c>
      <c r="H33" s="23">
        <f t="shared" si="5"/>
        <v>-13451.5</v>
      </c>
      <c r="I33" s="62" t="s">
        <v>157</v>
      </c>
      <c r="J33" s="63" t="s">
        <v>158</v>
      </c>
      <c r="K33" s="62">
        <v>-13451.5</v>
      </c>
      <c r="L33" s="62" t="s">
        <v>159</v>
      </c>
      <c r="M33" s="63" t="s">
        <v>97</v>
      </c>
      <c r="N33" s="63"/>
      <c r="O33" s="64" t="s">
        <v>98</v>
      </c>
      <c r="P33" s="64" t="s">
        <v>160</v>
      </c>
    </row>
    <row r="34" spans="1:16" ht="12.75" customHeight="1" thickBot="1">
      <c r="A34" s="23" t="str">
        <f t="shared" si="0"/>
        <v> BBS 96 </v>
      </c>
      <c r="B34" s="6" t="str">
        <f t="shared" si="1"/>
        <v>II</v>
      </c>
      <c r="C34" s="23">
        <f t="shared" si="2"/>
        <v>48086.5</v>
      </c>
      <c r="D34" s="30" t="str">
        <f t="shared" si="3"/>
        <v>vis</v>
      </c>
      <c r="E34" s="61">
        <f>VLOOKUP(C34,'Active '!C$21:E$973,3,FALSE)</f>
        <v>-13425.024744511391</v>
      </c>
      <c r="F34" s="6" t="s">
        <v>91</v>
      </c>
      <c r="G34" s="30" t="str">
        <f t="shared" si="4"/>
        <v>48086.500</v>
      </c>
      <c r="H34" s="23">
        <f t="shared" si="5"/>
        <v>-10840.5</v>
      </c>
      <c r="I34" s="62" t="s">
        <v>161</v>
      </c>
      <c r="J34" s="63" t="s">
        <v>162</v>
      </c>
      <c r="K34" s="62">
        <v>-10840.5</v>
      </c>
      <c r="L34" s="62" t="s">
        <v>163</v>
      </c>
      <c r="M34" s="63" t="s">
        <v>97</v>
      </c>
      <c r="N34" s="63"/>
      <c r="O34" s="64" t="s">
        <v>98</v>
      </c>
      <c r="P34" s="64" t="s">
        <v>164</v>
      </c>
    </row>
    <row r="35" spans="1:16" ht="12.75" customHeight="1" thickBot="1">
      <c r="A35" s="23" t="str">
        <f t="shared" si="0"/>
        <v> BBS 98 </v>
      </c>
      <c r="B35" s="6" t="str">
        <f t="shared" si="1"/>
        <v>II</v>
      </c>
      <c r="C35" s="23">
        <f t="shared" si="2"/>
        <v>48444.396000000001</v>
      </c>
      <c r="D35" s="30" t="str">
        <f t="shared" si="3"/>
        <v>vis</v>
      </c>
      <c r="E35" s="61">
        <f>VLOOKUP(C35,'Active '!C$21:E$973,3,FALSE)</f>
        <v>-12546.021107129616</v>
      </c>
      <c r="F35" s="6" t="s">
        <v>91</v>
      </c>
      <c r="G35" s="30" t="str">
        <f t="shared" si="4"/>
        <v>48444.396</v>
      </c>
      <c r="H35" s="23">
        <f t="shared" si="5"/>
        <v>-9961.5</v>
      </c>
      <c r="I35" s="62" t="s">
        <v>165</v>
      </c>
      <c r="J35" s="63" t="s">
        <v>166</v>
      </c>
      <c r="K35" s="62">
        <v>-9961.5</v>
      </c>
      <c r="L35" s="62" t="s">
        <v>167</v>
      </c>
      <c r="M35" s="63" t="s">
        <v>168</v>
      </c>
      <c r="N35" s="63" t="s">
        <v>169</v>
      </c>
      <c r="O35" s="64" t="s">
        <v>170</v>
      </c>
      <c r="P35" s="64" t="s">
        <v>171</v>
      </c>
    </row>
    <row r="36" spans="1:16" ht="12.75" customHeight="1" thickBot="1">
      <c r="A36" s="23" t="str">
        <f t="shared" si="0"/>
        <v> BBS 98 </v>
      </c>
      <c r="B36" s="6" t="str">
        <f t="shared" si="1"/>
        <v>I</v>
      </c>
      <c r="C36" s="23">
        <f t="shared" si="2"/>
        <v>48447.46</v>
      </c>
      <c r="D36" s="30" t="str">
        <f t="shared" si="3"/>
        <v>vis</v>
      </c>
      <c r="E36" s="61">
        <f>VLOOKUP(C36,'Active '!C$21:E$973,3,FALSE)</f>
        <v>-12538.495828431514</v>
      </c>
      <c r="F36" s="6" t="s">
        <v>91</v>
      </c>
      <c r="G36" s="30" t="str">
        <f t="shared" si="4"/>
        <v>48447.460</v>
      </c>
      <c r="H36" s="23">
        <f t="shared" si="5"/>
        <v>-9954</v>
      </c>
      <c r="I36" s="62" t="s">
        <v>172</v>
      </c>
      <c r="J36" s="63" t="s">
        <v>173</v>
      </c>
      <c r="K36" s="62">
        <v>-9954</v>
      </c>
      <c r="L36" s="62" t="s">
        <v>174</v>
      </c>
      <c r="M36" s="63" t="s">
        <v>168</v>
      </c>
      <c r="N36" s="63" t="s">
        <v>169</v>
      </c>
      <c r="O36" s="64" t="s">
        <v>170</v>
      </c>
      <c r="P36" s="64" t="s">
        <v>171</v>
      </c>
    </row>
    <row r="37" spans="1:16" ht="12.75" customHeight="1" thickBot="1">
      <c r="A37" s="23" t="str">
        <f t="shared" si="0"/>
        <v> BBS 102 </v>
      </c>
      <c r="B37" s="6" t="str">
        <f t="shared" si="1"/>
        <v>I</v>
      </c>
      <c r="C37" s="23">
        <f t="shared" si="2"/>
        <v>48756.493000000002</v>
      </c>
      <c r="D37" s="30" t="str">
        <f t="shared" si="3"/>
        <v>vis</v>
      </c>
      <c r="E37" s="61">
        <f>VLOOKUP(C37,'Active '!C$21:E$973,3,FALSE)</f>
        <v>-11779.501229243469</v>
      </c>
      <c r="F37" s="6" t="s">
        <v>91</v>
      </c>
      <c r="G37" s="30" t="str">
        <f t="shared" si="4"/>
        <v>48756.493</v>
      </c>
      <c r="H37" s="23">
        <f t="shared" si="5"/>
        <v>-9195</v>
      </c>
      <c r="I37" s="62" t="s">
        <v>175</v>
      </c>
      <c r="J37" s="63" t="s">
        <v>176</v>
      </c>
      <c r="K37" s="62">
        <v>-9195</v>
      </c>
      <c r="L37" s="62" t="s">
        <v>174</v>
      </c>
      <c r="M37" s="63" t="s">
        <v>168</v>
      </c>
      <c r="N37" s="63" t="s">
        <v>169</v>
      </c>
      <c r="O37" s="64" t="s">
        <v>170</v>
      </c>
      <c r="P37" s="64" t="s">
        <v>177</v>
      </c>
    </row>
    <row r="38" spans="1:16" ht="12.75" customHeight="1" thickBot="1">
      <c r="A38" s="23" t="str">
        <f t="shared" si="0"/>
        <v> BBS 108 </v>
      </c>
      <c r="B38" s="6" t="str">
        <f t="shared" si="1"/>
        <v>II</v>
      </c>
      <c r="C38" s="23">
        <f t="shared" si="2"/>
        <v>49536.413999999997</v>
      </c>
      <c r="D38" s="30" t="str">
        <f t="shared" si="3"/>
        <v>vis</v>
      </c>
      <c r="E38" s="61">
        <f>VLOOKUP(C38,'Active '!C$21:E$973,3,FALSE)</f>
        <v>-9863.9911484646254</v>
      </c>
      <c r="F38" s="6" t="s">
        <v>91</v>
      </c>
      <c r="G38" s="30" t="str">
        <f t="shared" si="4"/>
        <v>49536.414</v>
      </c>
      <c r="H38" s="23">
        <f t="shared" si="5"/>
        <v>-7279.5</v>
      </c>
      <c r="I38" s="62" t="s">
        <v>178</v>
      </c>
      <c r="J38" s="63" t="s">
        <v>179</v>
      </c>
      <c r="K38" s="62">
        <v>-7279.5</v>
      </c>
      <c r="L38" s="62" t="s">
        <v>180</v>
      </c>
      <c r="M38" s="63" t="s">
        <v>168</v>
      </c>
      <c r="N38" s="63" t="s">
        <v>169</v>
      </c>
      <c r="O38" s="64" t="s">
        <v>170</v>
      </c>
      <c r="P38" s="64" t="s">
        <v>181</v>
      </c>
    </row>
    <row r="39" spans="1:16" ht="12.75" customHeight="1" thickBot="1">
      <c r="A39" s="23" t="str">
        <f t="shared" si="0"/>
        <v> BBS 118 </v>
      </c>
      <c r="B39" s="6" t="str">
        <f t="shared" si="1"/>
        <v>I</v>
      </c>
      <c r="C39" s="23">
        <f t="shared" si="2"/>
        <v>50898.565000000002</v>
      </c>
      <c r="D39" s="30" t="str">
        <f t="shared" si="3"/>
        <v>vis</v>
      </c>
      <c r="E39" s="61">
        <f>VLOOKUP(C39,'Active '!C$21:E$973,3,FALSE)</f>
        <v>-6518.5061928819323</v>
      </c>
      <c r="F39" s="6" t="s">
        <v>91</v>
      </c>
      <c r="G39" s="30" t="str">
        <f t="shared" si="4"/>
        <v>50898.565</v>
      </c>
      <c r="H39" s="23">
        <f t="shared" si="5"/>
        <v>-3934</v>
      </c>
      <c r="I39" s="62" t="s">
        <v>182</v>
      </c>
      <c r="J39" s="63" t="s">
        <v>183</v>
      </c>
      <c r="K39" s="62">
        <v>-3934</v>
      </c>
      <c r="L39" s="62" t="s">
        <v>184</v>
      </c>
      <c r="M39" s="63" t="s">
        <v>168</v>
      </c>
      <c r="N39" s="63" t="s">
        <v>169</v>
      </c>
      <c r="O39" s="64" t="s">
        <v>170</v>
      </c>
      <c r="P39" s="64" t="s">
        <v>185</v>
      </c>
    </row>
    <row r="40" spans="1:16" ht="12.75" customHeight="1" thickBot="1">
      <c r="A40" s="23" t="str">
        <f t="shared" si="0"/>
        <v> BBS 130 </v>
      </c>
      <c r="B40" s="6" t="str">
        <f t="shared" si="1"/>
        <v>II</v>
      </c>
      <c r="C40" s="23">
        <f t="shared" si="2"/>
        <v>52817.313000000002</v>
      </c>
      <c r="D40" s="30" t="str">
        <f t="shared" si="3"/>
        <v>vis</v>
      </c>
      <c r="E40" s="61">
        <f>VLOOKUP(C40,'Active '!C$21:E$973,3,FALSE)</f>
        <v>-1806.0018027266872</v>
      </c>
      <c r="F40" s="6" t="s">
        <v>91</v>
      </c>
      <c r="G40" s="30" t="str">
        <f t="shared" si="4"/>
        <v>52817.313</v>
      </c>
      <c r="H40" s="23">
        <f t="shared" si="5"/>
        <v>778.5</v>
      </c>
      <c r="I40" s="62" t="s">
        <v>197</v>
      </c>
      <c r="J40" s="63" t="s">
        <v>198</v>
      </c>
      <c r="K40" s="62">
        <v>778.5</v>
      </c>
      <c r="L40" s="62" t="s">
        <v>199</v>
      </c>
      <c r="M40" s="63" t="s">
        <v>168</v>
      </c>
      <c r="N40" s="63" t="s">
        <v>169</v>
      </c>
      <c r="O40" s="64" t="s">
        <v>170</v>
      </c>
      <c r="P40" s="64" t="s">
        <v>200</v>
      </c>
    </row>
    <row r="41" spans="1:16" ht="12.75" customHeight="1" thickBot="1">
      <c r="A41" s="23" t="str">
        <f t="shared" si="0"/>
        <v> BBS 130 </v>
      </c>
      <c r="B41" s="6" t="str">
        <f t="shared" si="1"/>
        <v>II</v>
      </c>
      <c r="C41" s="23">
        <f t="shared" si="2"/>
        <v>52828.307000000001</v>
      </c>
      <c r="D41" s="30" t="str">
        <f t="shared" si="3"/>
        <v>vis</v>
      </c>
      <c r="E41" s="61">
        <f>VLOOKUP(C41,'Active '!C$21:E$973,3,FALSE)</f>
        <v>-1779.000198938508</v>
      </c>
      <c r="F41" s="6" t="s">
        <v>91</v>
      </c>
      <c r="G41" s="30" t="str">
        <f t="shared" si="4"/>
        <v>52828.307</v>
      </c>
      <c r="H41" s="23">
        <f t="shared" si="5"/>
        <v>805.5</v>
      </c>
      <c r="I41" s="62" t="s">
        <v>201</v>
      </c>
      <c r="J41" s="63" t="s">
        <v>202</v>
      </c>
      <c r="K41" s="62">
        <v>805.5</v>
      </c>
      <c r="L41" s="62" t="s">
        <v>192</v>
      </c>
      <c r="M41" s="63" t="s">
        <v>168</v>
      </c>
      <c r="N41" s="63" t="s">
        <v>169</v>
      </c>
      <c r="O41" s="64" t="s">
        <v>170</v>
      </c>
      <c r="P41" s="64" t="s">
        <v>200</v>
      </c>
    </row>
    <row r="42" spans="1:16" ht="12.75" customHeight="1" thickBot="1">
      <c r="A42" s="23" t="str">
        <f t="shared" si="0"/>
        <v>IBVS 6029 </v>
      </c>
      <c r="B42" s="6" t="str">
        <f t="shared" si="1"/>
        <v>I</v>
      </c>
      <c r="C42" s="23">
        <f t="shared" si="2"/>
        <v>56045.872100000001</v>
      </c>
      <c r="D42" s="30" t="str">
        <f t="shared" si="3"/>
        <v>vis</v>
      </c>
      <c r="E42" s="61">
        <f>VLOOKUP(C42,'Active '!C$21:E$973,3,FALSE)</f>
        <v>6123.4391309580187</v>
      </c>
      <c r="F42" s="6" t="s">
        <v>91</v>
      </c>
      <c r="G42" s="30" t="str">
        <f t="shared" si="4"/>
        <v>56045.8721</v>
      </c>
      <c r="H42" s="23">
        <f t="shared" si="5"/>
        <v>8708</v>
      </c>
      <c r="I42" s="62" t="s">
        <v>233</v>
      </c>
      <c r="J42" s="63" t="s">
        <v>234</v>
      </c>
      <c r="K42" s="62">
        <v>8708</v>
      </c>
      <c r="L42" s="62" t="s">
        <v>235</v>
      </c>
      <c r="M42" s="63" t="s">
        <v>218</v>
      </c>
      <c r="N42" s="63" t="s">
        <v>91</v>
      </c>
      <c r="O42" s="64" t="s">
        <v>224</v>
      </c>
      <c r="P42" s="65" t="s">
        <v>236</v>
      </c>
    </row>
    <row r="43" spans="1:16" ht="12.75" customHeight="1" thickBot="1">
      <c r="A43" s="23" t="str">
        <f t="shared" si="0"/>
        <v>OEJV 0155 </v>
      </c>
      <c r="B43" s="6" t="str">
        <f t="shared" si="1"/>
        <v>I</v>
      </c>
      <c r="C43" s="23">
        <f t="shared" si="2"/>
        <v>56092.288999999997</v>
      </c>
      <c r="D43" s="30" t="str">
        <f t="shared" si="3"/>
        <v>vis</v>
      </c>
      <c r="E43" s="61">
        <f>VLOOKUP(C43,'Active '!C$21:E$973,3,FALSE)</f>
        <v>6237.4404719508857</v>
      </c>
      <c r="F43" s="6" t="s">
        <v>91</v>
      </c>
      <c r="G43" s="30" t="str">
        <f t="shared" si="4"/>
        <v>56092.2890</v>
      </c>
      <c r="H43" s="23">
        <f t="shared" si="5"/>
        <v>8822</v>
      </c>
      <c r="I43" s="62" t="s">
        <v>237</v>
      </c>
      <c r="J43" s="63" t="s">
        <v>238</v>
      </c>
      <c r="K43" s="62">
        <v>8822</v>
      </c>
      <c r="L43" s="62" t="s">
        <v>239</v>
      </c>
      <c r="M43" s="63" t="s">
        <v>218</v>
      </c>
      <c r="N43" s="63" t="s">
        <v>240</v>
      </c>
      <c r="O43" s="64" t="s">
        <v>170</v>
      </c>
      <c r="P43" s="65" t="s">
        <v>241</v>
      </c>
    </row>
    <row r="44" spans="1:16" ht="12.75" customHeight="1" thickBot="1">
      <c r="A44" s="23" t="str">
        <f t="shared" si="0"/>
        <v> BBS 121 </v>
      </c>
      <c r="B44" s="6" t="str">
        <f t="shared" si="1"/>
        <v>I</v>
      </c>
      <c r="C44" s="23">
        <f t="shared" si="2"/>
        <v>51377.387000000002</v>
      </c>
      <c r="D44" s="30" t="str">
        <f t="shared" si="3"/>
        <v>vis</v>
      </c>
      <c r="E44" s="61">
        <f>VLOOKUP(C44,'Active '!C$21:E$973,3,FALSE)</f>
        <v>-5342.5045620774099</v>
      </c>
      <c r="F44" s="6" t="s">
        <v>91</v>
      </c>
      <c r="G44" s="30" t="str">
        <f t="shared" si="4"/>
        <v>51377.387</v>
      </c>
      <c r="H44" s="23">
        <f t="shared" si="5"/>
        <v>-2758</v>
      </c>
      <c r="I44" s="62" t="s">
        <v>186</v>
      </c>
      <c r="J44" s="63" t="s">
        <v>187</v>
      </c>
      <c r="K44" s="62">
        <v>-2758</v>
      </c>
      <c r="L44" s="62" t="s">
        <v>188</v>
      </c>
      <c r="M44" s="63" t="s">
        <v>168</v>
      </c>
      <c r="N44" s="63" t="s">
        <v>169</v>
      </c>
      <c r="O44" s="64" t="s">
        <v>170</v>
      </c>
      <c r="P44" s="64" t="s">
        <v>189</v>
      </c>
    </row>
    <row r="45" spans="1:16" ht="12.75" customHeight="1" thickBot="1">
      <c r="A45" s="23" t="str">
        <f t="shared" si="0"/>
        <v> BBS 126 </v>
      </c>
      <c r="B45" s="6" t="str">
        <f t="shared" si="1"/>
        <v>II</v>
      </c>
      <c r="C45" s="23">
        <f t="shared" si="2"/>
        <v>52073.436000000002</v>
      </c>
      <c r="D45" s="30" t="str">
        <f t="shared" si="3"/>
        <v>vis</v>
      </c>
      <c r="E45" s="61">
        <f>VLOOKUP(C45,'Active '!C$21:E$973,3,FALSE)</f>
        <v>-3632.9867055047048</v>
      </c>
      <c r="F45" s="6" t="s">
        <v>91</v>
      </c>
      <c r="G45" s="30" t="str">
        <f t="shared" si="4"/>
        <v>52073.436</v>
      </c>
      <c r="H45" s="23">
        <f t="shared" si="5"/>
        <v>-1048.5</v>
      </c>
      <c r="I45" s="62" t="s">
        <v>190</v>
      </c>
      <c r="J45" s="63" t="s">
        <v>191</v>
      </c>
      <c r="K45" s="62">
        <v>-1048.5</v>
      </c>
      <c r="L45" s="62" t="s">
        <v>192</v>
      </c>
      <c r="M45" s="63" t="s">
        <v>168</v>
      </c>
      <c r="N45" s="63" t="s">
        <v>169</v>
      </c>
      <c r="O45" s="64" t="s">
        <v>170</v>
      </c>
      <c r="P45" s="64" t="s">
        <v>193</v>
      </c>
    </row>
    <row r="46" spans="1:16" ht="12.75" customHeight="1" thickBot="1">
      <c r="A46" s="23" t="str">
        <f t="shared" si="0"/>
        <v> BBS 129 </v>
      </c>
      <c r="B46" s="6" t="str">
        <f t="shared" si="1"/>
        <v>II</v>
      </c>
      <c r="C46" s="23">
        <f t="shared" si="2"/>
        <v>52501.356</v>
      </c>
      <c r="D46" s="30" t="str">
        <f t="shared" si="3"/>
        <v>vis</v>
      </c>
      <c r="E46" s="61">
        <f>VLOOKUP(C46,'Active '!C$21:E$973,3,FALSE)</f>
        <v>-2582.0019599126704</v>
      </c>
      <c r="F46" s="6" t="s">
        <v>91</v>
      </c>
      <c r="G46" s="30" t="str">
        <f t="shared" si="4"/>
        <v>52501.356</v>
      </c>
      <c r="H46" s="23">
        <f t="shared" si="5"/>
        <v>2.5</v>
      </c>
      <c r="I46" s="62" t="s">
        <v>194</v>
      </c>
      <c r="J46" s="63" t="s">
        <v>195</v>
      </c>
      <c r="K46" s="62">
        <v>2.5</v>
      </c>
      <c r="L46" s="62" t="s">
        <v>93</v>
      </c>
      <c r="M46" s="63" t="s">
        <v>168</v>
      </c>
      <c r="N46" s="63" t="s">
        <v>169</v>
      </c>
      <c r="O46" s="64" t="s">
        <v>170</v>
      </c>
      <c r="P46" s="64" t="s">
        <v>196</v>
      </c>
    </row>
    <row r="47" spans="1:16" ht="12.75" customHeight="1" thickBot="1">
      <c r="A47" s="23" t="str">
        <f t="shared" si="0"/>
        <v>IBVS 5653 </v>
      </c>
      <c r="B47" s="6" t="str">
        <f t="shared" si="1"/>
        <v>II</v>
      </c>
      <c r="C47" s="23">
        <f t="shared" si="2"/>
        <v>53165.434000000001</v>
      </c>
      <c r="D47" s="30" t="str">
        <f t="shared" si="3"/>
        <v>vis</v>
      </c>
      <c r="E47" s="61">
        <f>VLOOKUP(C47,'Active '!C$21:E$973,3,FALSE)</f>
        <v>-951.00586745783971</v>
      </c>
      <c r="F47" s="6" t="s">
        <v>91</v>
      </c>
      <c r="G47" s="30" t="str">
        <f t="shared" si="4"/>
        <v>53165.434</v>
      </c>
      <c r="H47" s="23">
        <f t="shared" si="5"/>
        <v>1633.5</v>
      </c>
      <c r="I47" s="62" t="s">
        <v>203</v>
      </c>
      <c r="J47" s="63" t="s">
        <v>204</v>
      </c>
      <c r="K47" s="62">
        <v>1633.5</v>
      </c>
      <c r="L47" s="62" t="s">
        <v>192</v>
      </c>
      <c r="M47" s="63" t="s">
        <v>168</v>
      </c>
      <c r="N47" s="63" t="s">
        <v>169</v>
      </c>
      <c r="O47" s="64" t="s">
        <v>205</v>
      </c>
      <c r="P47" s="65" t="s">
        <v>206</v>
      </c>
    </row>
    <row r="48" spans="1:16" ht="12.75" customHeight="1" thickBot="1">
      <c r="A48" s="23" t="str">
        <f t="shared" si="0"/>
        <v>IBVS 5690 </v>
      </c>
      <c r="B48" s="6" t="str">
        <f t="shared" si="1"/>
        <v>I</v>
      </c>
      <c r="C48" s="23">
        <f t="shared" si="2"/>
        <v>53544.703800000003</v>
      </c>
      <c r="D48" s="30" t="str">
        <f t="shared" si="3"/>
        <v>vis</v>
      </c>
      <c r="E48" s="61">
        <f>VLOOKUP(C48,'Active '!C$21:E$973,3,FALSE)</f>
        <v>-19.50751668258896</v>
      </c>
      <c r="F48" s="6" t="s">
        <v>91</v>
      </c>
      <c r="G48" s="30" t="str">
        <f t="shared" si="4"/>
        <v>53544.7038</v>
      </c>
      <c r="H48" s="23">
        <f t="shared" si="5"/>
        <v>2565</v>
      </c>
      <c r="I48" s="62" t="s">
        <v>207</v>
      </c>
      <c r="J48" s="63" t="s">
        <v>208</v>
      </c>
      <c r="K48" s="62">
        <v>2565</v>
      </c>
      <c r="L48" s="62" t="s">
        <v>209</v>
      </c>
      <c r="M48" s="63" t="s">
        <v>168</v>
      </c>
      <c r="N48" s="63" t="s">
        <v>169</v>
      </c>
      <c r="O48" s="64" t="s">
        <v>210</v>
      </c>
      <c r="P48" s="65" t="s">
        <v>211</v>
      </c>
    </row>
    <row r="49" spans="1:16" ht="12.75" customHeight="1" thickBot="1">
      <c r="A49" s="23" t="str">
        <f t="shared" si="0"/>
        <v>IBVS 5690 </v>
      </c>
      <c r="B49" s="6" t="str">
        <f t="shared" si="1"/>
        <v>II</v>
      </c>
      <c r="C49" s="23">
        <f t="shared" si="2"/>
        <v>53552.646500000003</v>
      </c>
      <c r="D49" s="30" t="str">
        <f t="shared" si="3"/>
        <v>vis</v>
      </c>
      <c r="E49" s="61">
        <f>VLOOKUP(C49,'Active '!C$21:E$973,3,FALSE)</f>
        <v>0</v>
      </c>
      <c r="F49" s="6" t="s">
        <v>91</v>
      </c>
      <c r="G49" s="30" t="str">
        <f t="shared" si="4"/>
        <v>53552.6465</v>
      </c>
      <c r="H49" s="23">
        <f t="shared" si="5"/>
        <v>2584.5</v>
      </c>
      <c r="I49" s="62" t="s">
        <v>212</v>
      </c>
      <c r="J49" s="63" t="s">
        <v>213</v>
      </c>
      <c r="K49" s="62">
        <v>2584.5</v>
      </c>
      <c r="L49" s="62" t="s">
        <v>214</v>
      </c>
      <c r="M49" s="63" t="s">
        <v>168</v>
      </c>
      <c r="N49" s="63" t="s">
        <v>169</v>
      </c>
      <c r="O49" s="64" t="s">
        <v>210</v>
      </c>
      <c r="P49" s="65" t="s">
        <v>211</v>
      </c>
    </row>
    <row r="50" spans="1:16" ht="12.75" customHeight="1" thickBot="1">
      <c r="A50" s="23" t="str">
        <f t="shared" si="0"/>
        <v>OEJV 0116 </v>
      </c>
      <c r="B50" s="6" t="str">
        <f t="shared" si="1"/>
        <v>I</v>
      </c>
      <c r="C50" s="23">
        <f t="shared" si="2"/>
        <v>54983.595999999998</v>
      </c>
      <c r="D50" s="30" t="str">
        <f t="shared" si="3"/>
        <v>vis</v>
      </c>
      <c r="E50" s="61">
        <f>VLOOKUP(C50,'Active '!C$21:E$973,3,FALSE)</f>
        <v>3514.4561979167829</v>
      </c>
      <c r="F50" s="6" t="s">
        <v>91</v>
      </c>
      <c r="G50" s="30" t="str">
        <f t="shared" si="4"/>
        <v>54983.596</v>
      </c>
      <c r="H50" s="23">
        <f t="shared" si="5"/>
        <v>6099</v>
      </c>
      <c r="I50" s="62" t="s">
        <v>215</v>
      </c>
      <c r="J50" s="63" t="s">
        <v>216</v>
      </c>
      <c r="K50" s="62">
        <v>6099</v>
      </c>
      <c r="L50" s="62" t="s">
        <v>217</v>
      </c>
      <c r="M50" s="63" t="s">
        <v>218</v>
      </c>
      <c r="N50" s="63" t="s">
        <v>219</v>
      </c>
      <c r="O50" s="64" t="s">
        <v>170</v>
      </c>
      <c r="P50" s="65" t="s">
        <v>220</v>
      </c>
    </row>
    <row r="51" spans="1:16" ht="12.75" customHeight="1" thickBot="1">
      <c r="A51" s="23" t="str">
        <f t="shared" si="0"/>
        <v>IBVS 5894 </v>
      </c>
      <c r="B51" s="6" t="str">
        <f t="shared" si="1"/>
        <v>I</v>
      </c>
      <c r="C51" s="23">
        <f t="shared" si="2"/>
        <v>54984.821199999998</v>
      </c>
      <c r="D51" s="30" t="str">
        <f t="shared" si="3"/>
        <v>vis</v>
      </c>
      <c r="E51" s="61">
        <f>VLOOKUP(C51,'Active '!C$21:E$973,3,FALSE)</f>
        <v>3517.4653269836649</v>
      </c>
      <c r="F51" s="6" t="s">
        <v>91</v>
      </c>
      <c r="G51" s="30" t="str">
        <f t="shared" si="4"/>
        <v>54984.8212</v>
      </c>
      <c r="H51" s="23">
        <f t="shared" si="5"/>
        <v>6102</v>
      </c>
      <c r="I51" s="62" t="s">
        <v>221</v>
      </c>
      <c r="J51" s="63" t="s">
        <v>222</v>
      </c>
      <c r="K51" s="62">
        <v>6102</v>
      </c>
      <c r="L51" s="62" t="s">
        <v>223</v>
      </c>
      <c r="M51" s="63" t="s">
        <v>218</v>
      </c>
      <c r="N51" s="63" t="s">
        <v>91</v>
      </c>
      <c r="O51" s="64" t="s">
        <v>224</v>
      </c>
      <c r="P51" s="65" t="s">
        <v>225</v>
      </c>
    </row>
    <row r="52" spans="1:16" ht="12.75" customHeight="1" thickBot="1">
      <c r="A52" s="23" t="str">
        <f t="shared" si="0"/>
        <v>OEJV 0142 </v>
      </c>
      <c r="B52" s="6" t="str">
        <f t="shared" si="1"/>
        <v>II</v>
      </c>
      <c r="C52" s="23">
        <f t="shared" si="2"/>
        <v>55631.587</v>
      </c>
      <c r="D52" s="30" t="str">
        <f t="shared" si="3"/>
        <v>vis</v>
      </c>
      <c r="E52" s="61">
        <f>VLOOKUP(C52,'Active '!C$21:E$973,3,FALSE)</f>
        <v>5105.9421211756453</v>
      </c>
      <c r="F52" s="6" t="s">
        <v>91</v>
      </c>
      <c r="G52" s="30" t="str">
        <f t="shared" si="4"/>
        <v>55631.587</v>
      </c>
      <c r="H52" s="23">
        <f t="shared" si="5"/>
        <v>7690.5</v>
      </c>
      <c r="I52" s="62" t="s">
        <v>226</v>
      </c>
      <c r="J52" s="63" t="s">
        <v>227</v>
      </c>
      <c r="K52" s="62">
        <v>7690.5</v>
      </c>
      <c r="L52" s="62" t="s">
        <v>93</v>
      </c>
      <c r="M52" s="63" t="s">
        <v>218</v>
      </c>
      <c r="N52" s="63" t="s">
        <v>219</v>
      </c>
      <c r="O52" s="64" t="s">
        <v>170</v>
      </c>
      <c r="P52" s="65" t="s">
        <v>228</v>
      </c>
    </row>
    <row r="53" spans="1:16" ht="12.75" customHeight="1" thickBot="1">
      <c r="A53" s="23" t="str">
        <f t="shared" si="0"/>
        <v>IBVS 5992 </v>
      </c>
      <c r="B53" s="6" t="str">
        <f t="shared" si="1"/>
        <v>II</v>
      </c>
      <c r="C53" s="23">
        <f t="shared" si="2"/>
        <v>55667.825599999996</v>
      </c>
      <c r="D53" s="30" t="str">
        <f t="shared" si="3"/>
        <v>vis</v>
      </c>
      <c r="E53" s="61">
        <f>VLOOKUP(C53,'Active '!C$21:E$973,3,FALSE)</f>
        <v>5194.94524279092</v>
      </c>
      <c r="F53" s="6" t="s">
        <v>91</v>
      </c>
      <c r="G53" s="30" t="str">
        <f t="shared" si="4"/>
        <v>55667.8256</v>
      </c>
      <c r="H53" s="23">
        <f t="shared" si="5"/>
        <v>7779.5</v>
      </c>
      <c r="I53" s="62" t="s">
        <v>229</v>
      </c>
      <c r="J53" s="63" t="s">
        <v>230</v>
      </c>
      <c r="K53" s="62">
        <v>7779.5</v>
      </c>
      <c r="L53" s="62" t="s">
        <v>231</v>
      </c>
      <c r="M53" s="63" t="s">
        <v>218</v>
      </c>
      <c r="N53" s="63" t="s">
        <v>91</v>
      </c>
      <c r="O53" s="64" t="s">
        <v>224</v>
      </c>
      <c r="P53" s="65" t="s">
        <v>232</v>
      </c>
    </row>
    <row r="54" spans="1:16">
      <c r="B54" s="6"/>
      <c r="F54" s="6"/>
    </row>
    <row r="55" spans="1:16">
      <c r="B55" s="6"/>
      <c r="F55" s="6"/>
    </row>
    <row r="56" spans="1:16">
      <c r="B56" s="6"/>
      <c r="F56" s="6"/>
    </row>
    <row r="57" spans="1:16">
      <c r="B57" s="6"/>
      <c r="F57" s="6"/>
    </row>
    <row r="58" spans="1:16">
      <c r="B58" s="6"/>
      <c r="F58" s="6"/>
    </row>
    <row r="59" spans="1:16">
      <c r="B59" s="6"/>
      <c r="F59" s="6"/>
    </row>
    <row r="60" spans="1:16">
      <c r="B60" s="6"/>
      <c r="F60" s="6"/>
    </row>
    <row r="61" spans="1:16">
      <c r="B61" s="6"/>
      <c r="F61" s="6"/>
    </row>
    <row r="62" spans="1:16">
      <c r="B62" s="6"/>
      <c r="F62" s="6"/>
    </row>
    <row r="63" spans="1:16">
      <c r="B63" s="6"/>
      <c r="F63" s="6"/>
    </row>
    <row r="64" spans="1:1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</sheetData>
  <phoneticPr fontId="7" type="noConversion"/>
  <hyperlinks>
    <hyperlink ref="P47" r:id="rId1" display="http://www.konkoly.hu/cgi-bin/IBVS?5653"/>
    <hyperlink ref="P48" r:id="rId2" display="http://www.konkoly.hu/cgi-bin/IBVS?5690"/>
    <hyperlink ref="P49" r:id="rId3" display="http://www.konkoly.hu/cgi-bin/IBVS?5690"/>
    <hyperlink ref="P50" r:id="rId4" display="http://var.astro.cz/oejv/issues/oejv0116.pdf"/>
    <hyperlink ref="P51" r:id="rId5" display="http://www.konkoly.hu/cgi-bin/IBVS?5894"/>
    <hyperlink ref="P52" r:id="rId6" display="http://var.astro.cz/oejv/issues/oejv0142.pdf"/>
    <hyperlink ref="P53" r:id="rId7" display="http://www.konkoly.hu/cgi-bin/IBVS?5992"/>
    <hyperlink ref="P42" r:id="rId8" display="http://www.konkoly.hu/cgi-bin/IBVS?6029"/>
    <hyperlink ref="P43" r:id="rId9" display="http://var.astro.cz/oejv/issues/oejv0155.pdf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53"/>
  <sheetViews>
    <sheetView topLeftCell="A7" workbookViewId="0">
      <selection activeCell="Q59" sqref="Q5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4" ht="20.25">
      <c r="A1" s="1" t="s">
        <v>32</v>
      </c>
      <c r="C1" s="20" t="s">
        <v>48</v>
      </c>
      <c r="N1">
        <v>1.0239999999976135</v>
      </c>
    </row>
    <row r="2" spans="1:24">
      <c r="A2" t="s">
        <v>28</v>
      </c>
      <c r="B2" s="15" t="s">
        <v>49</v>
      </c>
      <c r="C2" s="13" t="s">
        <v>55</v>
      </c>
      <c r="N2">
        <v>0.5</v>
      </c>
      <c r="O2">
        <v>1</v>
      </c>
      <c r="P2">
        <v>1.5</v>
      </c>
      <c r="Q2">
        <v>2</v>
      </c>
      <c r="R2">
        <v>2.5</v>
      </c>
      <c r="S2">
        <v>3</v>
      </c>
      <c r="T2">
        <v>3.5</v>
      </c>
      <c r="U2">
        <v>4</v>
      </c>
      <c r="V2">
        <v>4.5</v>
      </c>
      <c r="W2">
        <v>5</v>
      </c>
      <c r="X2">
        <v>5.5</v>
      </c>
    </row>
    <row r="3" spans="1:24">
      <c r="N3">
        <v>2.047999999995227</v>
      </c>
      <c r="O3">
        <v>1.0239999999976135</v>
      </c>
      <c r="P3">
        <v>0.68266666666507569</v>
      </c>
      <c r="Q3">
        <v>0.51199999999880674</v>
      </c>
      <c r="R3" s="8">
        <v>0.40959999999904539</v>
      </c>
      <c r="S3">
        <v>0.34133333333253785</v>
      </c>
      <c r="T3">
        <v>0.29257142857074669</v>
      </c>
      <c r="U3">
        <v>0.25599999999940337</v>
      </c>
      <c r="V3">
        <v>0.22755555555502521</v>
      </c>
      <c r="W3">
        <v>0.2047999999995227</v>
      </c>
      <c r="X3">
        <v>0.18618181818138427</v>
      </c>
    </row>
    <row r="4" spans="1:24">
      <c r="A4" s="8" t="s">
        <v>1</v>
      </c>
      <c r="C4" s="12" t="s">
        <v>46</v>
      </c>
      <c r="D4" s="3">
        <v>0.51</v>
      </c>
      <c r="N4">
        <v>2.1262291004634442</v>
      </c>
      <c r="O4">
        <v>0.65474919712744251</v>
      </c>
      <c r="P4">
        <v>0.2560852908153376</v>
      </c>
      <c r="Q4">
        <v>8.3445641186398023E-2</v>
      </c>
      <c r="R4">
        <v>5.390347027311114E-2</v>
      </c>
      <c r="S4">
        <v>7.9034234279078339E-2</v>
      </c>
      <c r="T4">
        <v>3.8760315671534304E-2</v>
      </c>
      <c r="U4">
        <v>2.2742043320401702E-2</v>
      </c>
      <c r="V4">
        <v>2.2794776766648719E-2</v>
      </c>
      <c r="W4">
        <v>2.4420317648196181E-2</v>
      </c>
      <c r="X4">
        <v>2.082475495124067E-2</v>
      </c>
    </row>
    <row r="6" spans="1:24">
      <c r="A6" s="8" t="s">
        <v>2</v>
      </c>
    </row>
    <row r="7" spans="1:24">
      <c r="A7" t="s">
        <v>3</v>
      </c>
      <c r="C7" s="11">
        <v>46907.542000000001</v>
      </c>
      <c r="D7" t="s">
        <v>45</v>
      </c>
    </row>
    <row r="8" spans="1:24">
      <c r="A8" t="s">
        <v>4</v>
      </c>
      <c r="C8" s="8">
        <v>0.40959999999904539</v>
      </c>
    </row>
    <row r="10" spans="1:24" ht="13.5" thickBot="1">
      <c r="C10" s="7" t="s">
        <v>23</v>
      </c>
      <c r="D10" s="7" t="s">
        <v>24</v>
      </c>
    </row>
    <row r="11" spans="1:24">
      <c r="A11" t="s">
        <v>17</v>
      </c>
      <c r="C11">
        <f>INTERCEPT(G21:G992,$F21:$F992)</f>
        <v>-2.1442564486530407E-2</v>
      </c>
      <c r="D11" s="6"/>
    </row>
    <row r="12" spans="1:24">
      <c r="A12" t="s">
        <v>18</v>
      </c>
      <c r="C12">
        <f>SLOPE(G21:G992,$F21:$F992)</f>
        <v>6.7644899795218464E-6</v>
      </c>
      <c r="D12" s="6"/>
    </row>
    <row r="13" spans="1:24">
      <c r="A13" t="s">
        <v>22</v>
      </c>
      <c r="C13" s="6" t="s">
        <v>15</v>
      </c>
      <c r="D13" s="6"/>
    </row>
    <row r="14" spans="1:24">
      <c r="A14" t="s">
        <v>27</v>
      </c>
      <c r="C14" s="14">
        <f>SUM(R21:R49)</f>
        <v>5.6135373900330868E-2</v>
      </c>
    </row>
    <row r="15" spans="1:24">
      <c r="A15" s="4" t="s">
        <v>19</v>
      </c>
      <c r="C15">
        <f>+D15+C8/2</f>
        <v>52828.5118</v>
      </c>
      <c r="D15" s="18">
        <v>52828.307000000001</v>
      </c>
    </row>
    <row r="16" spans="1:24">
      <c r="A16" s="8" t="s">
        <v>5</v>
      </c>
      <c r="C16">
        <f>+$C8+C12</f>
        <v>0.40960676448902494</v>
      </c>
    </row>
    <row r="17" spans="1:31" ht="13.5" thickBot="1"/>
    <row r="18" spans="1:31" ht="14.25" thickTop="1" thickBot="1">
      <c r="A18" s="8" t="s">
        <v>6</v>
      </c>
      <c r="C18" s="5">
        <f>+C15</f>
        <v>52828.5118</v>
      </c>
      <c r="D18" s="3">
        <f>+C16</f>
        <v>0.40960676448902494</v>
      </c>
      <c r="R18">
        <f>SQRT(SUM(R21:R125)/(COUNT(R21:R125)-1))</f>
        <v>4.4504917517001683E-2</v>
      </c>
    </row>
    <row r="19" spans="1:31" ht="13.5" thickTop="1">
      <c r="C19">
        <f>COUNT(C21:C3197)</f>
        <v>33</v>
      </c>
    </row>
    <row r="20" spans="1:31" ht="1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45</v>
      </c>
      <c r="J20" s="10" t="s">
        <v>51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16</v>
      </c>
      <c r="R20" s="52" t="s">
        <v>78</v>
      </c>
    </row>
    <row r="21" spans="1:31">
      <c r="A21" t="s">
        <v>34</v>
      </c>
      <c r="B21" s="6"/>
      <c r="C21" s="11">
        <v>46907.542000000001</v>
      </c>
      <c r="D21" s="6"/>
      <c r="E21">
        <f t="shared" ref="E21:E53" si="0">+(C21-C$7)/C$8</f>
        <v>0</v>
      </c>
      <c r="F21">
        <f t="shared" ref="F21:F52" si="1">ROUND(2*E21,0)/2</f>
        <v>0</v>
      </c>
      <c r="G21">
        <f t="shared" ref="G21:G53" si="2">+C21-(C$7+F21*C$8)</f>
        <v>0</v>
      </c>
      <c r="I21">
        <f t="shared" ref="I21:I49" si="3">+G21</f>
        <v>0</v>
      </c>
      <c r="O21">
        <f t="shared" ref="O21:O53" si="4">+C$11+C$12*$F21</f>
        <v>-2.1442564486530407E-2</v>
      </c>
      <c r="Q21" s="2">
        <f t="shared" ref="Q21:Q53" si="5">+C21-15018.5</f>
        <v>31889.042000000001</v>
      </c>
      <c r="R21">
        <f>+(G21-O21)^2</f>
        <v>4.5978357175901504E-4</v>
      </c>
    </row>
    <row r="22" spans="1:31">
      <c r="A22" t="s">
        <v>34</v>
      </c>
      <c r="B22" s="6" t="s">
        <v>44</v>
      </c>
      <c r="C22" s="11">
        <v>46908.565999999999</v>
      </c>
      <c r="D22" s="6"/>
      <c r="E22">
        <f t="shared" si="0"/>
        <v>2.5</v>
      </c>
      <c r="F22">
        <f t="shared" si="1"/>
        <v>2.5</v>
      </c>
      <c r="G22">
        <f t="shared" si="2"/>
        <v>0</v>
      </c>
      <c r="I22">
        <f t="shared" si="3"/>
        <v>0</v>
      </c>
      <c r="O22">
        <f t="shared" si="4"/>
        <v>-2.1425653261581603E-2</v>
      </c>
      <c r="Q22" s="2">
        <f t="shared" si="5"/>
        <v>31890.065999999999</v>
      </c>
      <c r="R22">
        <f t="shared" ref="R22:R53" si="6">+(G22-O22)^2</f>
        <v>4.5905861768552239E-4</v>
      </c>
      <c r="AA22">
        <v>6</v>
      </c>
      <c r="AC22" t="s">
        <v>33</v>
      </c>
      <c r="AE22" t="s">
        <v>35</v>
      </c>
    </row>
    <row r="23" spans="1:31">
      <c r="A23" t="s">
        <v>34</v>
      </c>
      <c r="B23" s="6"/>
      <c r="C23" s="11">
        <v>46909.59</v>
      </c>
      <c r="D23" s="6"/>
      <c r="E23">
        <f t="shared" si="0"/>
        <v>5</v>
      </c>
      <c r="F23">
        <f t="shared" si="1"/>
        <v>5</v>
      </c>
      <c r="G23">
        <f t="shared" si="2"/>
        <v>0</v>
      </c>
      <c r="I23">
        <f t="shared" si="3"/>
        <v>0</v>
      </c>
      <c r="O23">
        <f t="shared" si="4"/>
        <v>-2.1408742036632799E-2</v>
      </c>
      <c r="Q23" s="2">
        <f t="shared" si="5"/>
        <v>31891.089999999997</v>
      </c>
      <c r="R23">
        <f t="shared" si="6"/>
        <v>4.5833423559108827E-4</v>
      </c>
      <c r="AA23">
        <v>9</v>
      </c>
      <c r="AC23" t="s">
        <v>33</v>
      </c>
      <c r="AE23" t="s">
        <v>35</v>
      </c>
    </row>
    <row r="24" spans="1:31">
      <c r="A24" t="s">
        <v>34</v>
      </c>
      <c r="B24" s="6" t="s">
        <v>44</v>
      </c>
      <c r="C24" s="11">
        <v>46910.603999999999</v>
      </c>
      <c r="D24" s="6"/>
      <c r="E24">
        <f t="shared" si="0"/>
        <v>7.4755859375127329</v>
      </c>
      <c r="F24">
        <f t="shared" si="1"/>
        <v>7.5</v>
      </c>
      <c r="G24">
        <f t="shared" si="2"/>
        <v>-9.9999999947613105E-3</v>
      </c>
      <c r="I24">
        <f t="shared" si="3"/>
        <v>-9.9999999947613105E-3</v>
      </c>
      <c r="O24">
        <f t="shared" si="4"/>
        <v>-2.1391830811683991E-2</v>
      </c>
      <c r="Q24" s="2">
        <f t="shared" si="5"/>
        <v>31892.103999999999</v>
      </c>
      <c r="R24">
        <f t="shared" si="6"/>
        <v>1.2977380936138926E-4</v>
      </c>
      <c r="AA24">
        <v>5</v>
      </c>
      <c r="AC24" t="s">
        <v>33</v>
      </c>
      <c r="AE24" t="s">
        <v>35</v>
      </c>
    </row>
    <row r="25" spans="1:31">
      <c r="A25" t="s">
        <v>34</v>
      </c>
      <c r="B25" s="6"/>
      <c r="C25" s="11">
        <v>46914.461000000003</v>
      </c>
      <c r="D25" s="6"/>
      <c r="E25">
        <f t="shared" si="0"/>
        <v>16.892089843793489</v>
      </c>
      <c r="F25">
        <f t="shared" si="1"/>
        <v>17</v>
      </c>
      <c r="G25">
        <f t="shared" si="2"/>
        <v>-4.4199999982083682E-2</v>
      </c>
      <c r="I25">
        <f t="shared" si="3"/>
        <v>-4.4199999982083682E-2</v>
      </c>
      <c r="O25">
        <f t="shared" si="4"/>
        <v>-2.1327568156878536E-2</v>
      </c>
      <c r="Q25" s="2">
        <f t="shared" si="5"/>
        <v>31895.961000000003</v>
      </c>
      <c r="R25">
        <f t="shared" si="6"/>
        <v>5.2314813759865716E-4</v>
      </c>
      <c r="AA25">
        <v>7</v>
      </c>
      <c r="AC25" t="s">
        <v>33</v>
      </c>
      <c r="AE25" t="s">
        <v>35</v>
      </c>
    </row>
    <row r="26" spans="1:31">
      <c r="A26" t="s">
        <v>34</v>
      </c>
      <c r="B26" s="6" t="s">
        <v>44</v>
      </c>
      <c r="C26" s="11">
        <v>46915.489000000001</v>
      </c>
      <c r="D26" s="6"/>
      <c r="E26">
        <f t="shared" si="0"/>
        <v>19.401855468795503</v>
      </c>
      <c r="F26">
        <f t="shared" si="1"/>
        <v>19.5</v>
      </c>
      <c r="G26">
        <f t="shared" si="2"/>
        <v>-4.0199999981268775E-2</v>
      </c>
      <c r="I26">
        <f t="shared" si="3"/>
        <v>-4.0199999981268775E-2</v>
      </c>
      <c r="O26">
        <f t="shared" si="4"/>
        <v>-2.1310656931929732E-2</v>
      </c>
      <c r="Q26" s="2">
        <f t="shared" si="5"/>
        <v>31896.989000000001</v>
      </c>
      <c r="R26">
        <f t="shared" si="6"/>
        <v>3.5680728083561323E-4</v>
      </c>
      <c r="AA26">
        <v>6</v>
      </c>
      <c r="AC26" t="s">
        <v>33</v>
      </c>
      <c r="AE26" t="s">
        <v>35</v>
      </c>
    </row>
    <row r="27" spans="1:31">
      <c r="A27" t="s">
        <v>34</v>
      </c>
      <c r="B27" s="6" t="s">
        <v>44</v>
      </c>
      <c r="C27" s="11">
        <v>46917.525999999998</v>
      </c>
      <c r="D27" s="6"/>
      <c r="E27">
        <f t="shared" si="0"/>
        <v>24.37500000004885</v>
      </c>
      <c r="F27">
        <f t="shared" si="1"/>
        <v>24.5</v>
      </c>
      <c r="G27">
        <f t="shared" si="2"/>
        <v>-5.1199999979871791E-2</v>
      </c>
      <c r="I27">
        <f t="shared" si="3"/>
        <v>-5.1199999979871791E-2</v>
      </c>
      <c r="O27">
        <f t="shared" si="4"/>
        <v>-2.127683448203212E-2</v>
      </c>
      <c r="Q27" s="2">
        <f t="shared" si="5"/>
        <v>31899.025999999998</v>
      </c>
      <c r="R27">
        <f t="shared" si="6"/>
        <v>8.953958334111025E-4</v>
      </c>
      <c r="AA27">
        <v>11</v>
      </c>
      <c r="AC27" t="s">
        <v>33</v>
      </c>
      <c r="AE27" t="s">
        <v>35</v>
      </c>
    </row>
    <row r="28" spans="1:31">
      <c r="A28" t="s">
        <v>34</v>
      </c>
      <c r="B28" s="6"/>
      <c r="C28" s="11">
        <v>46923.436999999998</v>
      </c>
      <c r="D28" s="6"/>
      <c r="E28">
        <f t="shared" si="0"/>
        <v>38.806152343832622</v>
      </c>
      <c r="F28">
        <f t="shared" si="1"/>
        <v>39</v>
      </c>
      <c r="G28">
        <f t="shared" si="2"/>
        <v>-7.9399999965971801E-2</v>
      </c>
      <c r="I28">
        <f t="shared" si="3"/>
        <v>-7.9399999965971801E-2</v>
      </c>
      <c r="O28">
        <f t="shared" si="4"/>
        <v>-2.1178749377329054E-2</v>
      </c>
      <c r="Q28" s="2">
        <f t="shared" si="5"/>
        <v>31904.936999999998</v>
      </c>
      <c r="R28">
        <f t="shared" si="6"/>
        <v>3.3897140201055334E-3</v>
      </c>
      <c r="AA28">
        <v>7</v>
      </c>
      <c r="AC28" t="s">
        <v>33</v>
      </c>
      <c r="AE28" t="s">
        <v>35</v>
      </c>
    </row>
    <row r="29" spans="1:31">
      <c r="A29" t="s">
        <v>34</v>
      </c>
      <c r="B29" s="6" t="s">
        <v>44</v>
      </c>
      <c r="C29" s="11">
        <v>46923.623</v>
      </c>
      <c r="D29" s="6"/>
      <c r="E29">
        <f t="shared" si="0"/>
        <v>39.260253906337375</v>
      </c>
      <c r="F29">
        <f t="shared" si="1"/>
        <v>39.5</v>
      </c>
      <c r="G29">
        <f t="shared" si="2"/>
        <v>-9.8199999963981099E-2</v>
      </c>
      <c r="I29">
        <f t="shared" si="3"/>
        <v>-9.8199999963981099E-2</v>
      </c>
      <c r="O29">
        <f t="shared" si="4"/>
        <v>-2.1175367132339293E-2</v>
      </c>
      <c r="Q29" s="2">
        <f t="shared" si="5"/>
        <v>31905.123</v>
      </c>
      <c r="R29">
        <f t="shared" si="6"/>
        <v>5.9327940628492327E-3</v>
      </c>
      <c r="AA29">
        <v>5</v>
      </c>
      <c r="AC29" t="s">
        <v>33</v>
      </c>
      <c r="AE29" t="s">
        <v>35</v>
      </c>
    </row>
    <row r="30" spans="1:31">
      <c r="A30" t="s">
        <v>36</v>
      </c>
      <c r="B30" s="6"/>
      <c r="C30" s="11">
        <v>46932.381999999998</v>
      </c>
      <c r="D30" s="6"/>
      <c r="E30">
        <f t="shared" si="0"/>
        <v>60.644531250132808</v>
      </c>
      <c r="F30">
        <f t="shared" si="1"/>
        <v>60.5</v>
      </c>
      <c r="G30">
        <f t="shared" si="2"/>
        <v>5.9200000054261182E-2</v>
      </c>
      <c r="I30">
        <f t="shared" si="3"/>
        <v>5.9200000054261182E-2</v>
      </c>
      <c r="O30">
        <f t="shared" si="4"/>
        <v>-2.1033312842769335E-2</v>
      </c>
      <c r="Q30" s="2">
        <f t="shared" si="5"/>
        <v>31913.881999999998</v>
      </c>
      <c r="R30">
        <f t="shared" si="6"/>
        <v>6.4373844984328037E-3</v>
      </c>
      <c r="AA30">
        <v>7</v>
      </c>
      <c r="AC30" t="s">
        <v>33</v>
      </c>
      <c r="AE30" t="s">
        <v>35</v>
      </c>
    </row>
    <row r="31" spans="1:31">
      <c r="A31" t="s">
        <v>36</v>
      </c>
      <c r="B31" s="6" t="s">
        <v>44</v>
      </c>
      <c r="C31" s="11">
        <v>46932.586000000003</v>
      </c>
      <c r="D31" s="6"/>
      <c r="E31">
        <f t="shared" si="0"/>
        <v>61.14257812514662</v>
      </c>
      <c r="F31">
        <f t="shared" si="1"/>
        <v>61</v>
      </c>
      <c r="G31">
        <f t="shared" si="2"/>
        <v>5.8400000059918966E-2</v>
      </c>
      <c r="I31">
        <f t="shared" si="3"/>
        <v>5.8400000059918966E-2</v>
      </c>
      <c r="O31">
        <f t="shared" si="4"/>
        <v>-2.1029930597779575E-2</v>
      </c>
      <c r="Q31" s="2">
        <f t="shared" si="5"/>
        <v>31914.086000000003</v>
      </c>
      <c r="R31">
        <f t="shared" si="6"/>
        <v>6.309113884286799E-3</v>
      </c>
      <c r="AA31">
        <v>5</v>
      </c>
      <c r="AC31" t="s">
        <v>33</v>
      </c>
      <c r="AE31" t="s">
        <v>35</v>
      </c>
    </row>
    <row r="32" spans="1:31">
      <c r="A32" t="s">
        <v>36</v>
      </c>
      <c r="B32" s="6"/>
      <c r="C32" s="11">
        <v>46938.491999999998</v>
      </c>
      <c r="D32" s="6"/>
      <c r="E32">
        <f t="shared" si="0"/>
        <v>75.561523437668995</v>
      </c>
      <c r="F32">
        <f t="shared" si="1"/>
        <v>75.5</v>
      </c>
      <c r="G32">
        <f t="shared" si="2"/>
        <v>2.5200000069162343E-2</v>
      </c>
      <c r="I32">
        <f t="shared" si="3"/>
        <v>2.5200000069162343E-2</v>
      </c>
      <c r="O32">
        <f t="shared" si="4"/>
        <v>-2.0931845493076508E-2</v>
      </c>
      <c r="Q32" s="2">
        <f t="shared" si="5"/>
        <v>31919.991999999998</v>
      </c>
      <c r="R32">
        <f t="shared" si="6"/>
        <v>2.1281471749782562E-3</v>
      </c>
      <c r="AA32">
        <v>5</v>
      </c>
      <c r="AC32" t="s">
        <v>33</v>
      </c>
      <c r="AE32" t="s">
        <v>35</v>
      </c>
    </row>
    <row r="33" spans="1:31">
      <c r="A33" t="s">
        <v>36</v>
      </c>
      <c r="B33" s="6" t="s">
        <v>44</v>
      </c>
      <c r="C33" s="11">
        <v>46939.517999999996</v>
      </c>
      <c r="D33" s="6"/>
      <c r="E33">
        <f t="shared" si="0"/>
        <v>78.066406250170004</v>
      </c>
      <c r="F33">
        <f t="shared" si="1"/>
        <v>78</v>
      </c>
      <c r="G33">
        <f t="shared" si="2"/>
        <v>2.7200000069569796E-2</v>
      </c>
      <c r="I33">
        <f t="shared" si="3"/>
        <v>2.7200000069569796E-2</v>
      </c>
      <c r="O33">
        <f t="shared" si="4"/>
        <v>-2.0914934268127704E-2</v>
      </c>
      <c r="Q33" s="2">
        <f t="shared" si="5"/>
        <v>31921.017999999996</v>
      </c>
      <c r="R33">
        <f t="shared" si="6"/>
        <v>2.3150469063209418E-3</v>
      </c>
      <c r="AA33">
        <v>6</v>
      </c>
      <c r="AC33" t="s">
        <v>33</v>
      </c>
      <c r="AE33" t="s">
        <v>35</v>
      </c>
    </row>
    <row r="34" spans="1:31">
      <c r="A34" t="s">
        <v>36</v>
      </c>
      <c r="B34" s="6" t="s">
        <v>44</v>
      </c>
      <c r="C34" s="11">
        <v>46941.538999999997</v>
      </c>
      <c r="D34" s="6"/>
      <c r="E34">
        <f t="shared" si="0"/>
        <v>83.000488281433064</v>
      </c>
      <c r="F34">
        <f t="shared" si="1"/>
        <v>83</v>
      </c>
      <c r="G34">
        <f t="shared" si="2"/>
        <v>2.0000007498310879E-4</v>
      </c>
      <c r="I34">
        <f t="shared" si="3"/>
        <v>2.0000007498310879E-4</v>
      </c>
      <c r="O34">
        <f t="shared" si="4"/>
        <v>-2.0881111818230092E-2</v>
      </c>
      <c r="Q34" s="2">
        <f t="shared" si="5"/>
        <v>31923.038999999997</v>
      </c>
      <c r="R34">
        <f t="shared" si="6"/>
        <v>4.4441327865417509E-4</v>
      </c>
      <c r="AA34">
        <v>6</v>
      </c>
      <c r="AC34" t="s">
        <v>33</v>
      </c>
      <c r="AE34" t="s">
        <v>35</v>
      </c>
    </row>
    <row r="35" spans="1:31">
      <c r="A35" t="s">
        <v>36</v>
      </c>
      <c r="B35" s="6" t="s">
        <v>44</v>
      </c>
      <c r="C35" s="11">
        <v>46946.43</v>
      </c>
      <c r="D35" s="6"/>
      <c r="E35">
        <f t="shared" si="0"/>
        <v>94.941406250218847</v>
      </c>
      <c r="F35">
        <f t="shared" si="1"/>
        <v>95</v>
      </c>
      <c r="G35">
        <f t="shared" si="2"/>
        <v>-2.3999999910301995E-2</v>
      </c>
      <c r="I35">
        <f t="shared" si="3"/>
        <v>-2.3999999910301995E-2</v>
      </c>
      <c r="O35">
        <f t="shared" si="4"/>
        <v>-2.0799937938475833E-2</v>
      </c>
      <c r="Q35" s="2">
        <f t="shared" si="5"/>
        <v>31927.93</v>
      </c>
      <c r="R35">
        <f t="shared" si="6"/>
        <v>1.0240396623527942E-5</v>
      </c>
      <c r="AA35">
        <v>9</v>
      </c>
      <c r="AC35" t="s">
        <v>33</v>
      </c>
      <c r="AE35" t="s">
        <v>35</v>
      </c>
    </row>
    <row r="36" spans="1:31">
      <c r="A36" t="s">
        <v>36</v>
      </c>
      <c r="B36" s="6" t="s">
        <v>44</v>
      </c>
      <c r="C36" s="11">
        <v>46948.463000000003</v>
      </c>
      <c r="D36" s="6"/>
      <c r="E36">
        <f t="shared" si="0"/>
        <v>99.904785156487947</v>
      </c>
      <c r="F36">
        <f t="shared" si="1"/>
        <v>100</v>
      </c>
      <c r="G36">
        <f t="shared" si="2"/>
        <v>-3.899999990244396E-2</v>
      </c>
      <c r="I36">
        <f t="shared" si="3"/>
        <v>-3.899999990244396E-2</v>
      </c>
      <c r="O36">
        <f t="shared" si="4"/>
        <v>-2.0766115488578221E-2</v>
      </c>
      <c r="Q36" s="2">
        <f t="shared" si="5"/>
        <v>31929.963000000003</v>
      </c>
      <c r="R36">
        <f t="shared" si="6"/>
        <v>3.3247454081821592E-4</v>
      </c>
      <c r="AA36">
        <v>6</v>
      </c>
      <c r="AC36" t="s">
        <v>33</v>
      </c>
      <c r="AE36" t="s">
        <v>35</v>
      </c>
    </row>
    <row r="37" spans="1:31">
      <c r="A37" t="s">
        <v>36</v>
      </c>
      <c r="B37" s="6"/>
      <c r="C37" s="11">
        <v>46952.345000000001</v>
      </c>
      <c r="D37" s="6"/>
      <c r="E37">
        <f t="shared" si="0"/>
        <v>109.38232421900464</v>
      </c>
      <c r="F37">
        <f t="shared" si="1"/>
        <v>109.5</v>
      </c>
      <c r="G37">
        <f t="shared" si="2"/>
        <v>-4.8199999895587098E-2</v>
      </c>
      <c r="I37">
        <f t="shared" si="3"/>
        <v>-4.8199999895587098E-2</v>
      </c>
      <c r="O37">
        <f t="shared" si="4"/>
        <v>-2.0701852833772766E-2</v>
      </c>
      <c r="Q37" s="2">
        <f t="shared" si="5"/>
        <v>31933.845000000001</v>
      </c>
      <c r="R37">
        <f t="shared" si="6"/>
        <v>7.5614809183316813E-4</v>
      </c>
      <c r="AA37">
        <v>6</v>
      </c>
      <c r="AC37" t="s">
        <v>33</v>
      </c>
      <c r="AE37" t="s">
        <v>35</v>
      </c>
    </row>
    <row r="38" spans="1:31">
      <c r="A38" t="s">
        <v>36</v>
      </c>
      <c r="B38" s="6" t="s">
        <v>44</v>
      </c>
      <c r="C38" s="11">
        <v>46972.485000000001</v>
      </c>
      <c r="D38" s="6"/>
      <c r="E38">
        <f t="shared" si="0"/>
        <v>158.55224609411781</v>
      </c>
      <c r="F38">
        <f t="shared" si="1"/>
        <v>158.5</v>
      </c>
      <c r="G38">
        <f t="shared" si="2"/>
        <v>2.1400000150606502E-2</v>
      </c>
      <c r="I38">
        <f t="shared" si="3"/>
        <v>2.1400000150606502E-2</v>
      </c>
      <c r="O38">
        <f t="shared" si="4"/>
        <v>-2.0370392824776193E-2</v>
      </c>
      <c r="Q38" s="2">
        <f t="shared" si="5"/>
        <v>31953.985000000001</v>
      </c>
      <c r="R38">
        <f t="shared" si="6"/>
        <v>1.7447657293179E-3</v>
      </c>
      <c r="AA38">
        <v>8</v>
      </c>
      <c r="AC38" t="s">
        <v>33</v>
      </c>
      <c r="AE38" t="s">
        <v>35</v>
      </c>
    </row>
    <row r="39" spans="1:31">
      <c r="A39" t="s">
        <v>36</v>
      </c>
      <c r="B39" s="6" t="s">
        <v>44</v>
      </c>
      <c r="C39" s="11">
        <v>46974.525000000001</v>
      </c>
      <c r="D39" s="6"/>
      <c r="E39">
        <f t="shared" si="0"/>
        <v>163.53271484413156</v>
      </c>
      <c r="F39">
        <f t="shared" si="1"/>
        <v>163.5</v>
      </c>
      <c r="G39">
        <f t="shared" si="2"/>
        <v>1.3400000156252645E-2</v>
      </c>
      <c r="I39">
        <f t="shared" si="3"/>
        <v>1.3400000156252645E-2</v>
      </c>
      <c r="O39">
        <f t="shared" si="4"/>
        <v>-2.0336570374878585E-2</v>
      </c>
      <c r="Q39" s="2">
        <f t="shared" si="5"/>
        <v>31956.025000000001</v>
      </c>
      <c r="R39">
        <f t="shared" si="6"/>
        <v>1.1381561912019921E-3</v>
      </c>
      <c r="AA39">
        <v>8</v>
      </c>
      <c r="AC39" t="s">
        <v>33</v>
      </c>
      <c r="AE39" t="s">
        <v>35</v>
      </c>
    </row>
    <row r="40" spans="1:31">
      <c r="A40" t="s">
        <v>36</v>
      </c>
      <c r="B40" s="6"/>
      <c r="C40" s="11">
        <v>46987.360000000001</v>
      </c>
      <c r="D40" s="6"/>
      <c r="E40">
        <f t="shared" si="0"/>
        <v>194.86816406295245</v>
      </c>
      <c r="F40">
        <f t="shared" si="1"/>
        <v>195</v>
      </c>
      <c r="G40">
        <f t="shared" si="2"/>
        <v>-5.3999999814550392E-2</v>
      </c>
      <c r="I40">
        <f t="shared" si="3"/>
        <v>-5.3999999814550392E-2</v>
      </c>
      <c r="O40">
        <f t="shared" si="4"/>
        <v>-2.0123488940523647E-2</v>
      </c>
      <c r="Q40" s="2">
        <f t="shared" si="5"/>
        <v>31968.86</v>
      </c>
      <c r="R40">
        <f t="shared" si="6"/>
        <v>1.1476179889980524E-3</v>
      </c>
      <c r="AA40">
        <v>6</v>
      </c>
      <c r="AC40" t="s">
        <v>33</v>
      </c>
      <c r="AE40" t="s">
        <v>35</v>
      </c>
    </row>
    <row r="41" spans="1:31">
      <c r="A41" t="s">
        <v>36</v>
      </c>
      <c r="B41" s="6" t="s">
        <v>44</v>
      </c>
      <c r="C41" s="11">
        <v>46990.387000000002</v>
      </c>
      <c r="D41" s="6"/>
      <c r="E41">
        <f t="shared" si="0"/>
        <v>202.25830078172422</v>
      </c>
      <c r="F41">
        <f t="shared" si="1"/>
        <v>202.5</v>
      </c>
      <c r="G41">
        <f t="shared" si="2"/>
        <v>-9.8999999805528205E-2</v>
      </c>
      <c r="I41">
        <f t="shared" si="3"/>
        <v>-9.8999999805528205E-2</v>
      </c>
      <c r="O41">
        <f t="shared" si="4"/>
        <v>-2.0072755265677235E-2</v>
      </c>
      <c r="Q41" s="2">
        <f t="shared" si="5"/>
        <v>31971.887000000002</v>
      </c>
      <c r="R41">
        <f t="shared" si="6"/>
        <v>6.2295099306534357E-3</v>
      </c>
      <c r="AA41">
        <v>6</v>
      </c>
      <c r="AC41" t="s">
        <v>33</v>
      </c>
      <c r="AE41" t="s">
        <v>35</v>
      </c>
    </row>
    <row r="42" spans="1:31">
      <c r="A42" t="s">
        <v>36</v>
      </c>
      <c r="B42" s="6"/>
      <c r="C42" s="11">
        <v>47004.392999999996</v>
      </c>
      <c r="D42" s="6"/>
      <c r="E42">
        <f t="shared" si="0"/>
        <v>236.45263671928913</v>
      </c>
      <c r="F42">
        <f t="shared" si="1"/>
        <v>236.5</v>
      </c>
      <c r="G42">
        <f t="shared" si="2"/>
        <v>-1.939999977912521E-2</v>
      </c>
      <c r="I42">
        <f t="shared" si="3"/>
        <v>-1.939999977912521E-2</v>
      </c>
      <c r="O42">
        <f t="shared" si="4"/>
        <v>-1.984276260637349E-2</v>
      </c>
      <c r="Q42" s="2">
        <f t="shared" si="5"/>
        <v>31985.892999999996</v>
      </c>
      <c r="R42">
        <f t="shared" si="6"/>
        <v>1.9603892119288989E-7</v>
      </c>
      <c r="AA42">
        <v>10</v>
      </c>
      <c r="AC42" t="s">
        <v>33</v>
      </c>
      <c r="AE42" t="s">
        <v>35</v>
      </c>
    </row>
    <row r="43" spans="1:31">
      <c r="A43" t="s">
        <v>37</v>
      </c>
      <c r="B43" s="6" t="s">
        <v>44</v>
      </c>
      <c r="C43" s="11">
        <v>47023.372000000003</v>
      </c>
      <c r="D43" s="6"/>
      <c r="E43">
        <f t="shared" si="0"/>
        <v>282.78808593816331</v>
      </c>
      <c r="F43">
        <f t="shared" si="1"/>
        <v>283</v>
      </c>
      <c r="G43">
        <f t="shared" si="2"/>
        <v>-8.6799999728100374E-2</v>
      </c>
      <c r="I43">
        <f t="shared" si="3"/>
        <v>-8.6799999728100374E-2</v>
      </c>
      <c r="O43">
        <f t="shared" si="4"/>
        <v>-1.9528213822325724E-2</v>
      </c>
      <c r="Q43" s="2">
        <f t="shared" si="5"/>
        <v>32004.872000000003</v>
      </c>
      <c r="R43">
        <f t="shared" si="6"/>
        <v>4.5254931789523809E-3</v>
      </c>
      <c r="AA43">
        <v>6</v>
      </c>
      <c r="AC43" t="s">
        <v>33</v>
      </c>
      <c r="AE43" t="s">
        <v>35</v>
      </c>
    </row>
    <row r="44" spans="1:31">
      <c r="A44" t="s">
        <v>39</v>
      </c>
      <c r="B44" s="6" t="s">
        <v>44</v>
      </c>
      <c r="C44" s="11">
        <v>48086.5</v>
      </c>
      <c r="D44" s="6"/>
      <c r="E44">
        <f t="shared" si="0"/>
        <v>2878.3154296942048</v>
      </c>
      <c r="F44">
        <f t="shared" si="1"/>
        <v>2878.5</v>
      </c>
      <c r="G44">
        <f t="shared" si="2"/>
        <v>-7.5599997253448237E-2</v>
      </c>
      <c r="I44">
        <f t="shared" si="3"/>
        <v>-7.5599997253448237E-2</v>
      </c>
      <c r="O44">
        <f t="shared" si="4"/>
        <v>-1.9709800804767717E-3</v>
      </c>
      <c r="Q44" s="2">
        <f t="shared" si="5"/>
        <v>33068</v>
      </c>
      <c r="R44">
        <f t="shared" si="6"/>
        <v>5.4212321698577266E-3</v>
      </c>
      <c r="AA44">
        <v>43</v>
      </c>
      <c r="AC44" t="s">
        <v>38</v>
      </c>
      <c r="AE44" t="s">
        <v>35</v>
      </c>
    </row>
    <row r="45" spans="1:31">
      <c r="A45" t="s">
        <v>40</v>
      </c>
      <c r="B45" s="6" t="s">
        <v>44</v>
      </c>
      <c r="C45" s="11">
        <v>48444.396000000001</v>
      </c>
      <c r="D45">
        <v>0.01</v>
      </c>
      <c r="E45">
        <f t="shared" si="0"/>
        <v>3752.084960946243</v>
      </c>
      <c r="F45">
        <f t="shared" si="1"/>
        <v>3752</v>
      </c>
      <c r="G45">
        <f t="shared" si="2"/>
        <v>3.4800003581040073E-2</v>
      </c>
      <c r="I45">
        <f t="shared" si="3"/>
        <v>3.4800003581040073E-2</v>
      </c>
      <c r="O45">
        <f t="shared" si="4"/>
        <v>3.9378019166355603E-3</v>
      </c>
      <c r="Q45" s="2">
        <f t="shared" si="5"/>
        <v>33425.896000000001</v>
      </c>
      <c r="R45">
        <f t="shared" si="6"/>
        <v>9.5247549157437272E-4</v>
      </c>
      <c r="AA45">
        <v>12</v>
      </c>
      <c r="AC45" t="s">
        <v>38</v>
      </c>
      <c r="AE45" t="s">
        <v>35</v>
      </c>
    </row>
    <row r="46" spans="1:31">
      <c r="A46" t="s">
        <v>40</v>
      </c>
      <c r="B46" s="6"/>
      <c r="C46" s="11">
        <v>48447.46</v>
      </c>
      <c r="D46">
        <v>0.01</v>
      </c>
      <c r="E46">
        <f t="shared" si="0"/>
        <v>3759.5654296962566</v>
      </c>
      <c r="F46">
        <f t="shared" si="1"/>
        <v>3759.5</v>
      </c>
      <c r="G46">
        <f t="shared" si="2"/>
        <v>2.6800003586686216E-2</v>
      </c>
      <c r="I46">
        <f t="shared" si="3"/>
        <v>2.6800003586686216E-2</v>
      </c>
      <c r="O46">
        <f t="shared" si="4"/>
        <v>3.9885355914819759E-3</v>
      </c>
      <c r="Q46" s="2">
        <f t="shared" si="5"/>
        <v>33428.959999999999</v>
      </c>
      <c r="R46">
        <f t="shared" si="6"/>
        <v>5.2036307209622735E-4</v>
      </c>
      <c r="AA46">
        <v>20</v>
      </c>
      <c r="AC46" t="s">
        <v>38</v>
      </c>
      <c r="AE46" t="s">
        <v>35</v>
      </c>
    </row>
    <row r="47" spans="1:31">
      <c r="A47" t="s">
        <v>41</v>
      </c>
      <c r="B47" s="6"/>
      <c r="C47" s="11">
        <v>48756.493000000002</v>
      </c>
      <c r="D47">
        <v>5.0000000000000001E-3</v>
      </c>
      <c r="E47">
        <f t="shared" si="0"/>
        <v>4514.0405273542729</v>
      </c>
      <c r="F47">
        <f t="shared" si="1"/>
        <v>4514</v>
      </c>
      <c r="G47">
        <f t="shared" si="2"/>
        <v>1.6600004310021177E-2</v>
      </c>
      <c r="I47">
        <f t="shared" si="3"/>
        <v>1.6600004310021177E-2</v>
      </c>
      <c r="O47">
        <f t="shared" si="4"/>
        <v>9.092343281031208E-3</v>
      </c>
      <c r="Q47" s="2">
        <f t="shared" si="5"/>
        <v>33737.993000000002</v>
      </c>
      <c r="R47">
        <f t="shared" si="6"/>
        <v>5.6364974126214721E-5</v>
      </c>
      <c r="AA47">
        <v>29</v>
      </c>
      <c r="AC47" t="s">
        <v>38</v>
      </c>
      <c r="AE47" t="s">
        <v>35</v>
      </c>
    </row>
    <row r="48" spans="1:31">
      <c r="A48" t="s">
        <v>42</v>
      </c>
      <c r="B48" s="6" t="s">
        <v>44</v>
      </c>
      <c r="C48" s="11">
        <v>49536.413999999997</v>
      </c>
      <c r="D48">
        <v>7.0000000000000001E-3</v>
      </c>
      <c r="E48">
        <f t="shared" si="0"/>
        <v>6418.1445312649475</v>
      </c>
      <c r="F48">
        <f t="shared" si="1"/>
        <v>6418</v>
      </c>
      <c r="G48">
        <f t="shared" si="2"/>
        <v>5.9200006122409832E-2</v>
      </c>
      <c r="I48">
        <f t="shared" si="3"/>
        <v>5.9200006122409832E-2</v>
      </c>
      <c r="O48">
        <f t="shared" si="4"/>
        <v>2.1971932202040804E-2</v>
      </c>
      <c r="Q48" s="2">
        <f t="shared" si="5"/>
        <v>34517.913999999997</v>
      </c>
      <c r="R48">
        <f t="shared" si="6"/>
        <v>1.3859294878204608E-3</v>
      </c>
      <c r="AA48">
        <v>15</v>
      </c>
      <c r="AC48" t="s">
        <v>38</v>
      </c>
      <c r="AE48" t="s">
        <v>35</v>
      </c>
    </row>
    <row r="49" spans="1:31">
      <c r="A49" t="s">
        <v>43</v>
      </c>
      <c r="B49" s="6"/>
      <c r="C49" s="11">
        <v>50898.565000000002</v>
      </c>
      <c r="D49">
        <v>5.0000000000000001E-3</v>
      </c>
      <c r="E49">
        <f t="shared" si="0"/>
        <v>9743.7084961164619</v>
      </c>
      <c r="F49">
        <f t="shared" si="1"/>
        <v>9743.5</v>
      </c>
      <c r="G49">
        <f t="shared" si="2"/>
        <v>8.5400009302247781E-2</v>
      </c>
      <c r="I49">
        <f t="shared" si="3"/>
        <v>8.5400009302247781E-2</v>
      </c>
      <c r="O49">
        <f t="shared" si="4"/>
        <v>4.4467243628940695E-2</v>
      </c>
      <c r="Q49" s="2">
        <f t="shared" si="5"/>
        <v>35880.065000000002</v>
      </c>
      <c r="R49">
        <f t="shared" si="6"/>
        <v>1.6754913056658671E-3</v>
      </c>
      <c r="AA49">
        <v>14</v>
      </c>
      <c r="AC49" t="s">
        <v>38</v>
      </c>
      <c r="AE49" t="s">
        <v>35</v>
      </c>
    </row>
    <row r="50" spans="1:31">
      <c r="A50" s="16" t="s">
        <v>52</v>
      </c>
      <c r="B50" s="17" t="s">
        <v>53</v>
      </c>
      <c r="C50" s="18">
        <v>52239.793700000002</v>
      </c>
      <c r="D50" s="17">
        <v>2.7000000000000001E-3</v>
      </c>
      <c r="E50">
        <f t="shared" si="0"/>
        <v>13018.192626983468</v>
      </c>
      <c r="F50">
        <f t="shared" si="1"/>
        <v>13018</v>
      </c>
      <c r="G50">
        <f t="shared" si="2"/>
        <v>7.8900012427766342E-2</v>
      </c>
      <c r="J50">
        <f>+G50</f>
        <v>7.8900012427766342E-2</v>
      </c>
      <c r="O50">
        <f t="shared" si="4"/>
        <v>6.6617566066884987E-2</v>
      </c>
      <c r="Q50" s="2">
        <f t="shared" si="5"/>
        <v>37221.293700000002</v>
      </c>
      <c r="R50">
        <f t="shared" si="6"/>
        <v>1.5085848860792763E-4</v>
      </c>
    </row>
    <row r="51" spans="1:31">
      <c r="A51" s="16" t="s">
        <v>50</v>
      </c>
      <c r="B51" s="17" t="s">
        <v>44</v>
      </c>
      <c r="C51" s="18">
        <v>52817.313000000002</v>
      </c>
      <c r="D51" s="19">
        <v>2E-3</v>
      </c>
      <c r="E51">
        <f t="shared" si="0"/>
        <v>14428.151855502378</v>
      </c>
      <c r="F51">
        <f t="shared" si="1"/>
        <v>14428</v>
      </c>
      <c r="G51">
        <f t="shared" si="2"/>
        <v>6.2200013773690443E-2</v>
      </c>
      <c r="J51">
        <f>+G51</f>
        <v>6.2200013773690443E-2</v>
      </c>
      <c r="O51">
        <f t="shared" si="4"/>
        <v>7.6155496938010783E-2</v>
      </c>
      <c r="Q51" s="2">
        <f t="shared" si="5"/>
        <v>37798.813000000002</v>
      </c>
      <c r="R51">
        <f t="shared" si="6"/>
        <v>1.9475551034962843E-4</v>
      </c>
    </row>
    <row r="52" spans="1:31">
      <c r="A52" s="16" t="s">
        <v>50</v>
      </c>
      <c r="B52" s="17" t="s">
        <v>44</v>
      </c>
      <c r="C52" s="18">
        <v>52828.307000000001</v>
      </c>
      <c r="D52" s="19">
        <v>3.0000000000000001E-3</v>
      </c>
      <c r="E52">
        <f t="shared" si="0"/>
        <v>14454.992675814938</v>
      </c>
      <c r="F52">
        <f t="shared" si="1"/>
        <v>14455</v>
      </c>
      <c r="G52">
        <f t="shared" si="2"/>
        <v>-2.9999862017575651E-3</v>
      </c>
      <c r="J52">
        <f>+G52</f>
        <v>-2.9999862017575651E-3</v>
      </c>
      <c r="O52">
        <f t="shared" si="4"/>
        <v>7.6338138167457881E-2</v>
      </c>
      <c r="Q52" s="2">
        <f t="shared" si="5"/>
        <v>37809.807000000001</v>
      </c>
      <c r="R52">
        <f t="shared" si="6"/>
        <v>6.2945379784250981E-3</v>
      </c>
    </row>
    <row r="53" spans="1:31">
      <c r="A53" s="49" t="s">
        <v>74</v>
      </c>
      <c r="B53" s="50" t="s">
        <v>44</v>
      </c>
      <c r="C53" s="49">
        <v>56045.872100000001</v>
      </c>
      <c r="D53" s="49">
        <v>2.9999999999999997E-4</v>
      </c>
      <c r="E53">
        <f t="shared" si="0"/>
        <v>22310.376220755119</v>
      </c>
      <c r="F53" s="46">
        <f>ROUND(2*E53,0)/2-0.5</f>
        <v>22310</v>
      </c>
      <c r="G53">
        <f t="shared" si="2"/>
        <v>0.15410002129647182</v>
      </c>
      <c r="J53">
        <f>+G53</f>
        <v>0.15410002129647182</v>
      </c>
      <c r="O53">
        <f t="shared" si="4"/>
        <v>0.129473206956602</v>
      </c>
      <c r="Q53" s="2">
        <f t="shared" si="5"/>
        <v>41027.372100000001</v>
      </c>
      <c r="R53">
        <f t="shared" si="6"/>
        <v>6.0647998453041796E-4</v>
      </c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53"/>
  <sheetViews>
    <sheetView topLeftCell="A7" workbookViewId="0">
      <selection activeCell="R18" sqref="R18:R53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4" ht="20.25">
      <c r="A1" s="1" t="s">
        <v>32</v>
      </c>
      <c r="C1" s="13" t="s">
        <v>48</v>
      </c>
      <c r="N1">
        <v>1.0239999999976135</v>
      </c>
    </row>
    <row r="2" spans="1:24">
      <c r="A2" t="s">
        <v>28</v>
      </c>
      <c r="B2" s="15" t="s">
        <v>49</v>
      </c>
      <c r="N2">
        <v>0.5</v>
      </c>
      <c r="O2">
        <v>1</v>
      </c>
      <c r="P2">
        <v>1.5</v>
      </c>
      <c r="Q2">
        <v>2</v>
      </c>
      <c r="R2">
        <v>2.5</v>
      </c>
      <c r="S2">
        <v>3</v>
      </c>
      <c r="T2">
        <v>3.5</v>
      </c>
      <c r="U2">
        <v>4</v>
      </c>
      <c r="V2">
        <v>4.5</v>
      </c>
      <c r="W2">
        <v>5</v>
      </c>
      <c r="X2">
        <v>5.5</v>
      </c>
    </row>
    <row r="3" spans="1:24">
      <c r="N3">
        <v>2.047999999995227</v>
      </c>
      <c r="O3">
        <v>1.0239999999976135</v>
      </c>
      <c r="P3">
        <v>0.68266666666507569</v>
      </c>
      <c r="Q3">
        <v>0.51199999999880674</v>
      </c>
      <c r="R3" s="8">
        <v>0.40959999999904539</v>
      </c>
      <c r="S3">
        <v>0.34133333333253785</v>
      </c>
      <c r="T3">
        <v>0.29257142857074669</v>
      </c>
      <c r="U3">
        <v>0.25599999999940337</v>
      </c>
      <c r="V3">
        <v>0.22755555555502521</v>
      </c>
      <c r="W3">
        <v>0.2047999999995227</v>
      </c>
      <c r="X3">
        <v>0.18618181818138427</v>
      </c>
    </row>
    <row r="4" spans="1:24">
      <c r="A4" s="8" t="s">
        <v>1</v>
      </c>
      <c r="C4" s="12" t="s">
        <v>46</v>
      </c>
      <c r="D4" s="3">
        <v>0.51</v>
      </c>
      <c r="N4">
        <v>2.1262291004634442</v>
      </c>
      <c r="O4">
        <v>0.65474919712744251</v>
      </c>
      <c r="P4">
        <v>0.2560852908153376</v>
      </c>
      <c r="Q4">
        <v>8.3445641186398023E-2</v>
      </c>
      <c r="R4">
        <v>5.390347027311114E-2</v>
      </c>
      <c r="S4">
        <v>7.9034234279078339E-2</v>
      </c>
      <c r="T4">
        <v>3.8760315671534304E-2</v>
      </c>
      <c r="U4">
        <v>2.2742043320401702E-2</v>
      </c>
      <c r="V4">
        <v>2.2794776766648719E-2</v>
      </c>
      <c r="W4">
        <v>2.4420317648196181E-2</v>
      </c>
      <c r="X4">
        <v>2.082475495124067E-2</v>
      </c>
    </row>
    <row r="6" spans="1:24">
      <c r="A6" s="8" t="s">
        <v>2</v>
      </c>
    </row>
    <row r="7" spans="1:24">
      <c r="A7" t="s">
        <v>3</v>
      </c>
      <c r="C7" s="11">
        <v>46907.542000000001</v>
      </c>
      <c r="D7" t="s">
        <v>45</v>
      </c>
    </row>
    <row r="8" spans="1:24">
      <c r="A8" t="s">
        <v>4</v>
      </c>
      <c r="C8" s="8">
        <v>0.40680500000000003</v>
      </c>
    </row>
    <row r="10" spans="1:24" ht="13.5" thickBot="1">
      <c r="C10" s="7" t="s">
        <v>23</v>
      </c>
      <c r="D10" s="7" t="s">
        <v>24</v>
      </c>
    </row>
    <row r="11" spans="1:24">
      <c r="A11" t="s">
        <v>17</v>
      </c>
      <c r="C11">
        <f>INTERCEPT(G21:G992,$F21:$F992)</f>
        <v>2.5156515709468572E-2</v>
      </c>
      <c r="D11" s="6"/>
    </row>
    <row r="12" spans="1:24">
      <c r="A12" t="s">
        <v>18</v>
      </c>
      <c r="C12">
        <f>SLOPE(G21:G992,$F21:$F992)</f>
        <v>2.3759800563475887E-6</v>
      </c>
      <c r="D12" s="6"/>
    </row>
    <row r="13" spans="1:24">
      <c r="A13" t="s">
        <v>22</v>
      </c>
      <c r="C13" s="6" t="s">
        <v>15</v>
      </c>
      <c r="D13" s="6"/>
    </row>
    <row r="14" spans="1:24">
      <c r="A14" t="s">
        <v>27</v>
      </c>
      <c r="C14" s="14">
        <f>SUM(R21:R49)</f>
        <v>3.2970943094994883E-2</v>
      </c>
    </row>
    <row r="15" spans="1:24">
      <c r="A15" s="4" t="s">
        <v>19</v>
      </c>
      <c r="C15">
        <f>+D15+C8/2</f>
        <v>52828.510402500004</v>
      </c>
      <c r="D15" s="18">
        <v>52828.307000000001</v>
      </c>
    </row>
    <row r="16" spans="1:24">
      <c r="A16" s="8" t="s">
        <v>5</v>
      </c>
      <c r="C16">
        <f>+$C8+C12</f>
        <v>0.4068073759800564</v>
      </c>
    </row>
    <row r="17" spans="1:31" ht="13.5" thickBot="1"/>
    <row r="18" spans="1:31" ht="14.25" thickTop="1" thickBot="1">
      <c r="A18" s="8" t="s">
        <v>6</v>
      </c>
      <c r="C18" s="5">
        <f>+C15</f>
        <v>52828.510402500004</v>
      </c>
      <c r="D18" s="3">
        <f>+C16</f>
        <v>0.4068073759800564</v>
      </c>
      <c r="R18">
        <f>SQRT(SUM(R21:R125)/(COUNT(R21:R125)-1))</f>
        <v>5.8755099704875462E-2</v>
      </c>
    </row>
    <row r="19" spans="1:31" ht="13.5" thickTop="1">
      <c r="C19">
        <f>COUNT(C21:C3197)</f>
        <v>33</v>
      </c>
    </row>
    <row r="20" spans="1:31" ht="1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45</v>
      </c>
      <c r="J20" s="10" t="s">
        <v>51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16</v>
      </c>
      <c r="R20" s="52" t="s">
        <v>78</v>
      </c>
    </row>
    <row r="21" spans="1:31">
      <c r="A21" t="s">
        <v>34</v>
      </c>
      <c r="B21" s="6"/>
      <c r="C21" s="11">
        <v>46907.542000000001</v>
      </c>
      <c r="D21" s="6"/>
      <c r="E21">
        <f t="shared" ref="E21:E53" si="0">+(C21-C$7)/C$8</f>
        <v>0</v>
      </c>
      <c r="F21">
        <f t="shared" ref="F21:F52" si="1">ROUND(2*E21,0)/2</f>
        <v>0</v>
      </c>
      <c r="G21">
        <f t="shared" ref="G21:G53" si="2">+C21-(C$7+F21*C$8)</f>
        <v>0</v>
      </c>
      <c r="I21">
        <f t="shared" ref="I21:I49" si="3">+G21</f>
        <v>0</v>
      </c>
      <c r="O21">
        <f t="shared" ref="O21:O53" si="4">+C$11+C$12*$F21</f>
        <v>2.5156515709468572E-2</v>
      </c>
      <c r="Q21" s="2">
        <f t="shared" ref="Q21:Q53" si="5">+C21-15018.5</f>
        <v>31889.042000000001</v>
      </c>
      <c r="R21">
        <f>+(G21-O21)^2</f>
        <v>6.3285028264073906E-4</v>
      </c>
    </row>
    <row r="22" spans="1:31">
      <c r="A22" t="s">
        <v>34</v>
      </c>
      <c r="B22" s="6" t="s">
        <v>44</v>
      </c>
      <c r="C22" s="11">
        <v>46908.565999999999</v>
      </c>
      <c r="D22" s="6"/>
      <c r="E22">
        <f t="shared" si="0"/>
        <v>2.5171765342058565</v>
      </c>
      <c r="F22">
        <f t="shared" si="1"/>
        <v>2.5</v>
      </c>
      <c r="G22">
        <f t="shared" si="2"/>
        <v>6.9874999971943907E-3</v>
      </c>
      <c r="I22">
        <f t="shared" si="3"/>
        <v>6.9874999971943907E-3</v>
      </c>
      <c r="O22">
        <f t="shared" si="4"/>
        <v>2.516245565960944E-2</v>
      </c>
      <c r="Q22" s="2">
        <f t="shared" si="5"/>
        <v>31890.065999999999</v>
      </c>
      <c r="R22">
        <f t="shared" ref="R22:R53" si="6">+(G22-O22)^2</f>
        <v>3.3032901333075287E-4</v>
      </c>
      <c r="AA22">
        <v>6</v>
      </c>
      <c r="AC22" t="s">
        <v>33</v>
      </c>
      <c r="AE22" t="s">
        <v>35</v>
      </c>
    </row>
    <row r="23" spans="1:31">
      <c r="A23" t="s">
        <v>34</v>
      </c>
      <c r="B23" s="6"/>
      <c r="C23" s="11">
        <v>46909.59</v>
      </c>
      <c r="D23" s="6"/>
      <c r="E23">
        <f t="shared" si="0"/>
        <v>5.034353068411713</v>
      </c>
      <c r="F23">
        <f t="shared" si="1"/>
        <v>5</v>
      </c>
      <c r="G23">
        <f t="shared" si="2"/>
        <v>1.3974999994388781E-2</v>
      </c>
      <c r="I23">
        <f t="shared" si="3"/>
        <v>1.3974999994388781E-2</v>
      </c>
      <c r="O23">
        <f t="shared" si="4"/>
        <v>2.5168395609750309E-2</v>
      </c>
      <c r="Q23" s="2">
        <f t="shared" si="5"/>
        <v>31891.089999999997</v>
      </c>
      <c r="R23">
        <f t="shared" si="6"/>
        <v>1.2529210540199466E-4</v>
      </c>
      <c r="AA23">
        <v>9</v>
      </c>
      <c r="AC23" t="s">
        <v>33</v>
      </c>
      <c r="AE23" t="s">
        <v>35</v>
      </c>
    </row>
    <row r="24" spans="1:31">
      <c r="A24" t="s">
        <v>34</v>
      </c>
      <c r="B24" s="6" t="s">
        <v>44</v>
      </c>
      <c r="C24" s="11">
        <v>46910.603999999999</v>
      </c>
      <c r="D24" s="6"/>
      <c r="E24">
        <f t="shared" si="0"/>
        <v>7.5269478005385357</v>
      </c>
      <c r="F24">
        <f t="shared" si="1"/>
        <v>7.5</v>
      </c>
      <c r="G24">
        <f t="shared" si="2"/>
        <v>1.0962499996821862E-2</v>
      </c>
      <c r="I24">
        <f t="shared" si="3"/>
        <v>1.0962499996821862E-2</v>
      </c>
      <c r="O24">
        <f t="shared" si="4"/>
        <v>2.5174335559891178E-2</v>
      </c>
      <c r="Q24" s="2">
        <f t="shared" si="5"/>
        <v>31892.103999999999</v>
      </c>
      <c r="R24">
        <f t="shared" si="6"/>
        <v>2.0197627007172175E-4</v>
      </c>
      <c r="AA24">
        <v>5</v>
      </c>
      <c r="AC24" t="s">
        <v>33</v>
      </c>
      <c r="AE24" t="s">
        <v>35</v>
      </c>
    </row>
    <row r="25" spans="1:31">
      <c r="A25" t="s">
        <v>34</v>
      </c>
      <c r="B25" s="6"/>
      <c r="C25" s="11">
        <v>46914.461000000003</v>
      </c>
      <c r="D25" s="6"/>
      <c r="E25">
        <f t="shared" si="0"/>
        <v>17.008148867397615</v>
      </c>
      <c r="F25">
        <f t="shared" si="1"/>
        <v>17</v>
      </c>
      <c r="G25">
        <f t="shared" si="2"/>
        <v>3.3150000017485581E-3</v>
      </c>
      <c r="I25">
        <f t="shared" si="3"/>
        <v>3.3150000017485581E-3</v>
      </c>
      <c r="O25">
        <f t="shared" si="4"/>
        <v>2.5196907370426482E-2</v>
      </c>
      <c r="Q25" s="2">
        <f t="shared" si="5"/>
        <v>31895.961000000003</v>
      </c>
      <c r="R25">
        <f t="shared" si="6"/>
        <v>4.7881787009140125E-4</v>
      </c>
      <c r="AA25">
        <v>7</v>
      </c>
      <c r="AC25" t="s">
        <v>33</v>
      </c>
      <c r="AE25" t="s">
        <v>35</v>
      </c>
    </row>
    <row r="26" spans="1:31">
      <c r="A26" t="s">
        <v>34</v>
      </c>
      <c r="B26" s="6" t="s">
        <v>44</v>
      </c>
      <c r="C26" s="11">
        <v>46915.489000000001</v>
      </c>
      <c r="D26" s="6"/>
      <c r="E26">
        <f t="shared" si="0"/>
        <v>19.53515812244224</v>
      </c>
      <c r="F26">
        <f t="shared" si="1"/>
        <v>19.5</v>
      </c>
      <c r="G26">
        <f t="shared" si="2"/>
        <v>1.4302499999757856E-2</v>
      </c>
      <c r="I26">
        <f t="shared" si="3"/>
        <v>1.4302499999757856E-2</v>
      </c>
      <c r="O26">
        <f t="shared" si="4"/>
        <v>2.5202847320567351E-2</v>
      </c>
      <c r="Q26" s="2">
        <f t="shared" si="5"/>
        <v>31896.989000000001</v>
      </c>
      <c r="R26">
        <f t="shared" si="6"/>
        <v>1.1881757171427873E-4</v>
      </c>
      <c r="AA26">
        <v>6</v>
      </c>
      <c r="AC26" t="s">
        <v>33</v>
      </c>
      <c r="AE26" t="s">
        <v>35</v>
      </c>
    </row>
    <row r="27" spans="1:31">
      <c r="A27" t="s">
        <v>34</v>
      </c>
      <c r="B27" s="6" t="s">
        <v>44</v>
      </c>
      <c r="C27" s="11">
        <v>46917.525999999998</v>
      </c>
      <c r="D27" s="6"/>
      <c r="E27">
        <f t="shared" si="0"/>
        <v>24.542471208556286</v>
      </c>
      <c r="F27">
        <f t="shared" si="1"/>
        <v>24.5</v>
      </c>
      <c r="G27">
        <f t="shared" si="2"/>
        <v>1.7277499995543621E-2</v>
      </c>
      <c r="I27">
        <f t="shared" si="3"/>
        <v>1.7277499995543621E-2</v>
      </c>
      <c r="O27">
        <f t="shared" si="4"/>
        <v>2.5214727220849088E-2</v>
      </c>
      <c r="Q27" s="2">
        <f t="shared" si="5"/>
        <v>31899.025999999998</v>
      </c>
      <c r="R27">
        <f t="shared" si="6"/>
        <v>6.2999576026130316E-5</v>
      </c>
      <c r="AA27">
        <v>11</v>
      </c>
      <c r="AC27" t="s">
        <v>33</v>
      </c>
      <c r="AE27" t="s">
        <v>35</v>
      </c>
    </row>
    <row r="28" spans="1:31">
      <c r="A28" t="s">
        <v>34</v>
      </c>
      <c r="B28" s="6"/>
      <c r="C28" s="11">
        <v>46923.436999999998</v>
      </c>
      <c r="D28" s="6"/>
      <c r="E28">
        <f t="shared" si="0"/>
        <v>39.072774425085228</v>
      </c>
      <c r="F28">
        <f t="shared" si="1"/>
        <v>39</v>
      </c>
      <c r="G28">
        <f t="shared" si="2"/>
        <v>2.960499999608146E-2</v>
      </c>
      <c r="I28">
        <f t="shared" si="3"/>
        <v>2.960499999608146E-2</v>
      </c>
      <c r="O28">
        <f t="shared" si="4"/>
        <v>2.5249178931666127E-2</v>
      </c>
      <c r="Q28" s="2">
        <f t="shared" si="5"/>
        <v>31904.936999999998</v>
      </c>
      <c r="R28">
        <f t="shared" si="6"/>
        <v>1.8973177145204328E-5</v>
      </c>
      <c r="AA28">
        <v>7</v>
      </c>
      <c r="AC28" t="s">
        <v>33</v>
      </c>
      <c r="AE28" t="s">
        <v>35</v>
      </c>
    </row>
    <row r="29" spans="1:31">
      <c r="A29" t="s">
        <v>34</v>
      </c>
      <c r="B29" s="6" t="s">
        <v>44</v>
      </c>
      <c r="C29" s="11">
        <v>46923.623</v>
      </c>
      <c r="D29" s="6"/>
      <c r="E29">
        <f t="shared" si="0"/>
        <v>39.5299959439985</v>
      </c>
      <c r="F29">
        <f t="shared" si="1"/>
        <v>39.5</v>
      </c>
      <c r="G29">
        <f t="shared" si="2"/>
        <v>1.2202500001876615E-2</v>
      </c>
      <c r="I29">
        <f t="shared" si="3"/>
        <v>1.2202500001876615E-2</v>
      </c>
      <c r="O29">
        <f t="shared" si="4"/>
        <v>2.5250366921694301E-2</v>
      </c>
      <c r="Q29" s="2">
        <f t="shared" si="5"/>
        <v>31905.123</v>
      </c>
      <c r="R29">
        <f t="shared" si="6"/>
        <v>1.7024683115727266E-4</v>
      </c>
      <c r="AA29">
        <v>5</v>
      </c>
      <c r="AC29" t="s">
        <v>33</v>
      </c>
      <c r="AE29" t="s">
        <v>35</v>
      </c>
    </row>
    <row r="30" spans="1:31">
      <c r="A30" t="s">
        <v>36</v>
      </c>
      <c r="B30" s="6"/>
      <c r="C30" s="11">
        <v>46932.381999999998</v>
      </c>
      <c r="D30" s="6"/>
      <c r="E30">
        <f t="shared" si="0"/>
        <v>61.061196396299223</v>
      </c>
      <c r="F30">
        <f t="shared" si="1"/>
        <v>61</v>
      </c>
      <c r="G30">
        <f t="shared" si="2"/>
        <v>2.4894999995012768E-2</v>
      </c>
      <c r="I30">
        <f t="shared" si="3"/>
        <v>2.4894999995012768E-2</v>
      </c>
      <c r="O30">
        <f t="shared" si="4"/>
        <v>2.5301450492905775E-2</v>
      </c>
      <c r="Q30" s="2">
        <f t="shared" si="5"/>
        <v>31913.881999999998</v>
      </c>
      <c r="R30">
        <f t="shared" si="6"/>
        <v>1.6520200723747349E-7</v>
      </c>
      <c r="AA30">
        <v>7</v>
      </c>
      <c r="AC30" t="s">
        <v>33</v>
      </c>
      <c r="AE30" t="s">
        <v>35</v>
      </c>
    </row>
    <row r="31" spans="1:31">
      <c r="A31" t="s">
        <v>36</v>
      </c>
      <c r="B31" s="6" t="s">
        <v>44</v>
      </c>
      <c r="C31" s="11">
        <v>46932.586000000003</v>
      </c>
      <c r="D31" s="6"/>
      <c r="E31">
        <f t="shared" si="0"/>
        <v>61.562665158986952</v>
      </c>
      <c r="F31">
        <f t="shared" si="1"/>
        <v>61.5</v>
      </c>
      <c r="G31">
        <f t="shared" si="2"/>
        <v>2.5492500004475005E-2</v>
      </c>
      <c r="I31">
        <f t="shared" si="3"/>
        <v>2.5492500004475005E-2</v>
      </c>
      <c r="O31">
        <f t="shared" si="4"/>
        <v>2.5302638482933949E-2</v>
      </c>
      <c r="Q31" s="2">
        <f t="shared" si="5"/>
        <v>31914.086000000003</v>
      </c>
      <c r="R31">
        <f t="shared" si="6"/>
        <v>3.6047397361885016E-8</v>
      </c>
      <c r="AA31">
        <v>5</v>
      </c>
      <c r="AC31" t="s">
        <v>33</v>
      </c>
      <c r="AE31" t="s">
        <v>35</v>
      </c>
    </row>
    <row r="32" spans="1:31">
      <c r="A32" t="s">
        <v>36</v>
      </c>
      <c r="B32" s="6"/>
      <c r="C32" s="11">
        <v>46938.491999999998</v>
      </c>
      <c r="D32" s="6"/>
      <c r="E32">
        <f t="shared" si="0"/>
        <v>76.080677474458497</v>
      </c>
      <c r="F32">
        <f t="shared" si="1"/>
        <v>76</v>
      </c>
      <c r="G32">
        <f t="shared" si="2"/>
        <v>3.2820000000356231E-2</v>
      </c>
      <c r="I32">
        <f t="shared" si="3"/>
        <v>3.2820000000356231E-2</v>
      </c>
      <c r="O32">
        <f t="shared" si="4"/>
        <v>2.5337090193750987E-2</v>
      </c>
      <c r="Q32" s="2">
        <f t="shared" si="5"/>
        <v>31919.991999999998</v>
      </c>
      <c r="R32">
        <f t="shared" si="6"/>
        <v>5.5993939173788927E-5</v>
      </c>
      <c r="AA32">
        <v>5</v>
      </c>
      <c r="AC32" t="s">
        <v>33</v>
      </c>
      <c r="AE32" t="s">
        <v>35</v>
      </c>
    </row>
    <row r="33" spans="1:31">
      <c r="A33" t="s">
        <v>36</v>
      </c>
      <c r="B33" s="6" t="s">
        <v>44</v>
      </c>
      <c r="C33" s="11">
        <v>46939.517999999996</v>
      </c>
      <c r="D33" s="6"/>
      <c r="E33">
        <f t="shared" si="0"/>
        <v>78.602770369083728</v>
      </c>
      <c r="F33">
        <f t="shared" si="1"/>
        <v>78.5</v>
      </c>
      <c r="G33">
        <f t="shared" si="2"/>
        <v>4.1807499997958075E-2</v>
      </c>
      <c r="I33">
        <f t="shared" si="3"/>
        <v>4.1807499997958075E-2</v>
      </c>
      <c r="O33">
        <f t="shared" si="4"/>
        <v>2.5343030143891856E-2</v>
      </c>
      <c r="Q33" s="2">
        <f t="shared" si="5"/>
        <v>31921.017999999996</v>
      </c>
      <c r="R33">
        <f t="shared" si="6"/>
        <v>2.710787675754553E-4</v>
      </c>
      <c r="AA33">
        <v>6</v>
      </c>
      <c r="AC33" t="s">
        <v>33</v>
      </c>
      <c r="AE33" t="s">
        <v>35</v>
      </c>
    </row>
    <row r="34" spans="1:31">
      <c r="A34" t="s">
        <v>36</v>
      </c>
      <c r="B34" s="6" t="s">
        <v>44</v>
      </c>
      <c r="C34" s="11">
        <v>46941.538999999997</v>
      </c>
      <c r="D34" s="6"/>
      <c r="E34">
        <f t="shared" si="0"/>
        <v>83.570752571860595</v>
      </c>
      <c r="F34">
        <f t="shared" si="1"/>
        <v>83.5</v>
      </c>
      <c r="G34">
        <f t="shared" si="2"/>
        <v>2.8782499997760169E-2</v>
      </c>
      <c r="I34">
        <f t="shared" si="3"/>
        <v>2.8782499997760169E-2</v>
      </c>
      <c r="O34">
        <f t="shared" si="4"/>
        <v>2.5354910044173597E-2</v>
      </c>
      <c r="Q34" s="2">
        <f t="shared" si="5"/>
        <v>31923.038999999997</v>
      </c>
      <c r="R34">
        <f t="shared" si="6"/>
        <v>1.1748372889927603E-5</v>
      </c>
      <c r="AA34">
        <v>6</v>
      </c>
      <c r="AC34" t="s">
        <v>33</v>
      </c>
      <c r="AE34" t="s">
        <v>35</v>
      </c>
    </row>
    <row r="35" spans="1:31">
      <c r="A35" t="s">
        <v>36</v>
      </c>
      <c r="B35" s="6" t="s">
        <v>44</v>
      </c>
      <c r="C35" s="11">
        <v>46946.43</v>
      </c>
      <c r="D35" s="6"/>
      <c r="E35">
        <f t="shared" si="0"/>
        <v>95.593711975022444</v>
      </c>
      <c r="F35">
        <f t="shared" si="1"/>
        <v>95.5</v>
      </c>
      <c r="G35">
        <f t="shared" si="2"/>
        <v>3.8122500001918525E-2</v>
      </c>
      <c r="I35">
        <f t="shared" si="3"/>
        <v>3.8122500001918525E-2</v>
      </c>
      <c r="O35">
        <f t="shared" si="4"/>
        <v>2.5383421804849766E-2</v>
      </c>
      <c r="Q35" s="2">
        <f t="shared" si="5"/>
        <v>31927.93</v>
      </c>
      <c r="R35">
        <f t="shared" si="6"/>
        <v>1.622841133110326E-4</v>
      </c>
      <c r="AA35">
        <v>9</v>
      </c>
      <c r="AC35" t="s">
        <v>33</v>
      </c>
      <c r="AE35" t="s">
        <v>35</v>
      </c>
    </row>
    <row r="36" spans="1:31">
      <c r="A36" t="s">
        <v>36</v>
      </c>
      <c r="B36" s="6" t="s">
        <v>44</v>
      </c>
      <c r="C36" s="11">
        <v>46948.463000000003</v>
      </c>
      <c r="D36" s="6"/>
      <c r="E36">
        <f t="shared" si="0"/>
        <v>100.59119234031562</v>
      </c>
      <c r="F36">
        <f t="shared" si="1"/>
        <v>100.5</v>
      </c>
      <c r="G36">
        <f t="shared" si="2"/>
        <v>3.709750000416534E-2</v>
      </c>
      <c r="I36">
        <f t="shared" si="3"/>
        <v>3.709750000416534E-2</v>
      </c>
      <c r="O36">
        <f t="shared" si="4"/>
        <v>2.5395301705131504E-2</v>
      </c>
      <c r="Q36" s="2">
        <f t="shared" si="5"/>
        <v>31929.963000000003</v>
      </c>
      <c r="R36">
        <f t="shared" si="6"/>
        <v>1.369414450299104E-4</v>
      </c>
      <c r="AA36">
        <v>6</v>
      </c>
      <c r="AC36" t="s">
        <v>33</v>
      </c>
      <c r="AE36" t="s">
        <v>35</v>
      </c>
    </row>
    <row r="37" spans="1:31">
      <c r="A37" t="s">
        <v>36</v>
      </c>
      <c r="B37" s="6"/>
      <c r="C37" s="11">
        <v>46952.345000000001</v>
      </c>
      <c r="D37" s="6"/>
      <c r="E37">
        <f t="shared" si="0"/>
        <v>110.13384791239017</v>
      </c>
      <c r="F37">
        <f t="shared" si="1"/>
        <v>110</v>
      </c>
      <c r="G37">
        <f t="shared" si="2"/>
        <v>5.4450000003271271E-2</v>
      </c>
      <c r="I37">
        <f t="shared" si="3"/>
        <v>5.4450000003271271E-2</v>
      </c>
      <c r="O37">
        <f t="shared" si="4"/>
        <v>2.5417873515666805E-2</v>
      </c>
      <c r="Q37" s="2">
        <f t="shared" si="5"/>
        <v>31933.845000000001</v>
      </c>
      <c r="R37">
        <f t="shared" si="6"/>
        <v>8.4286436839226485E-4</v>
      </c>
      <c r="AA37">
        <v>6</v>
      </c>
      <c r="AC37" t="s">
        <v>33</v>
      </c>
      <c r="AE37" t="s">
        <v>35</v>
      </c>
    </row>
    <row r="38" spans="1:31">
      <c r="A38" t="s">
        <v>36</v>
      </c>
      <c r="B38" s="6" t="s">
        <v>44</v>
      </c>
      <c r="C38" s="11">
        <v>46972.485000000001</v>
      </c>
      <c r="D38" s="6"/>
      <c r="E38">
        <f t="shared" si="0"/>
        <v>159.6415973254982</v>
      </c>
      <c r="F38">
        <f t="shared" si="1"/>
        <v>159.5</v>
      </c>
      <c r="G38">
        <f t="shared" si="2"/>
        <v>5.7602499997301493E-2</v>
      </c>
      <c r="I38">
        <f t="shared" si="3"/>
        <v>5.7602499997301493E-2</v>
      </c>
      <c r="O38">
        <f t="shared" si="4"/>
        <v>2.5535484528456012E-2</v>
      </c>
      <c r="Q38" s="2">
        <f t="shared" si="5"/>
        <v>31953.985000000001</v>
      </c>
      <c r="R38">
        <f t="shared" si="6"/>
        <v>1.0282934810791754E-3</v>
      </c>
      <c r="AA38">
        <v>8</v>
      </c>
      <c r="AC38" t="s">
        <v>33</v>
      </c>
      <c r="AE38" t="s">
        <v>35</v>
      </c>
    </row>
    <row r="39" spans="1:31">
      <c r="A39" t="s">
        <v>36</v>
      </c>
      <c r="B39" s="6" t="s">
        <v>44</v>
      </c>
      <c r="C39" s="11">
        <v>46974.525000000001</v>
      </c>
      <c r="D39" s="6"/>
      <c r="E39">
        <f t="shared" si="0"/>
        <v>164.65628495225027</v>
      </c>
      <c r="F39">
        <f t="shared" si="1"/>
        <v>164.5</v>
      </c>
      <c r="G39">
        <f t="shared" si="2"/>
        <v>6.3577499997336417E-2</v>
      </c>
      <c r="I39">
        <f t="shared" si="3"/>
        <v>6.3577499997336417E-2</v>
      </c>
      <c r="O39">
        <f t="shared" si="4"/>
        <v>2.554736442873775E-2</v>
      </c>
      <c r="Q39" s="2">
        <f t="shared" si="5"/>
        <v>31956.025000000001</v>
      </c>
      <c r="R39">
        <f t="shared" si="6"/>
        <v>1.4462912113659934E-3</v>
      </c>
      <c r="AA39">
        <v>8</v>
      </c>
      <c r="AC39" t="s">
        <v>33</v>
      </c>
      <c r="AE39" t="s">
        <v>35</v>
      </c>
    </row>
    <row r="40" spans="1:31">
      <c r="A40" t="s">
        <v>36</v>
      </c>
      <c r="B40" s="6"/>
      <c r="C40" s="11">
        <v>46987.360000000001</v>
      </c>
      <c r="D40" s="6"/>
      <c r="E40">
        <f t="shared" si="0"/>
        <v>196.20702793721634</v>
      </c>
      <c r="F40">
        <f t="shared" si="1"/>
        <v>196</v>
      </c>
      <c r="G40">
        <f t="shared" si="2"/>
        <v>8.421999999700347E-2</v>
      </c>
      <c r="I40">
        <f t="shared" si="3"/>
        <v>8.421999999700347E-2</v>
      </c>
      <c r="O40">
        <f t="shared" si="4"/>
        <v>2.5622207800512699E-2</v>
      </c>
      <c r="Q40" s="2">
        <f t="shared" si="5"/>
        <v>31968.86</v>
      </c>
      <c r="R40">
        <f t="shared" si="6"/>
        <v>3.4337012503031145E-3</v>
      </c>
      <c r="AA40">
        <v>6</v>
      </c>
      <c r="AC40" t="s">
        <v>33</v>
      </c>
      <c r="AE40" t="s">
        <v>35</v>
      </c>
    </row>
    <row r="41" spans="1:31">
      <c r="A41" t="s">
        <v>36</v>
      </c>
      <c r="B41" s="6" t="s">
        <v>44</v>
      </c>
      <c r="C41" s="11">
        <v>46990.387000000002</v>
      </c>
      <c r="D41" s="6"/>
      <c r="E41">
        <f t="shared" si="0"/>
        <v>203.64793943044251</v>
      </c>
      <c r="F41">
        <f t="shared" si="1"/>
        <v>203.5</v>
      </c>
      <c r="G41">
        <f t="shared" si="2"/>
        <v>6.0182499997608829E-2</v>
      </c>
      <c r="I41">
        <f t="shared" si="3"/>
        <v>6.0182499997608829E-2</v>
      </c>
      <c r="O41">
        <f t="shared" si="4"/>
        <v>2.5640027650935305E-2</v>
      </c>
      <c r="Q41" s="2">
        <f t="shared" si="5"/>
        <v>31971.887000000002</v>
      </c>
      <c r="R41">
        <f t="shared" si="6"/>
        <v>1.1931823958207053E-3</v>
      </c>
      <c r="AA41">
        <v>6</v>
      </c>
      <c r="AC41" t="s">
        <v>33</v>
      </c>
      <c r="AE41" t="s">
        <v>35</v>
      </c>
    </row>
    <row r="42" spans="1:31">
      <c r="A42" t="s">
        <v>36</v>
      </c>
      <c r="B42" s="6"/>
      <c r="C42" s="11">
        <v>47004.392999999996</v>
      </c>
      <c r="D42" s="6"/>
      <c r="E42">
        <f t="shared" si="0"/>
        <v>238.07721144035867</v>
      </c>
      <c r="F42">
        <f t="shared" si="1"/>
        <v>238</v>
      </c>
      <c r="G42">
        <f t="shared" si="2"/>
        <v>3.140999999595806E-2</v>
      </c>
      <c r="I42">
        <f t="shared" si="3"/>
        <v>3.140999999595806E-2</v>
      </c>
      <c r="O42">
        <f t="shared" si="4"/>
        <v>2.5721998962879297E-2</v>
      </c>
      <c r="Q42" s="2">
        <f t="shared" si="5"/>
        <v>31985.892999999996</v>
      </c>
      <c r="R42">
        <f t="shared" si="6"/>
        <v>3.2353355752305083E-5</v>
      </c>
      <c r="AA42">
        <v>10</v>
      </c>
      <c r="AC42" t="s">
        <v>33</v>
      </c>
      <c r="AE42" t="s">
        <v>35</v>
      </c>
    </row>
    <row r="43" spans="1:31">
      <c r="A43" t="s">
        <v>37</v>
      </c>
      <c r="B43" s="6" t="s">
        <v>44</v>
      </c>
      <c r="C43" s="11">
        <v>47023.372000000003</v>
      </c>
      <c r="D43" s="6"/>
      <c r="E43">
        <f t="shared" si="0"/>
        <v>284.73101363061352</v>
      </c>
      <c r="F43">
        <f t="shared" si="1"/>
        <v>284.5</v>
      </c>
      <c r="G43">
        <f t="shared" si="2"/>
        <v>9.397750000061933E-2</v>
      </c>
      <c r="I43">
        <f t="shared" si="3"/>
        <v>9.397750000061933E-2</v>
      </c>
      <c r="O43">
        <f t="shared" si="4"/>
        <v>2.5832482035499461E-2</v>
      </c>
      <c r="Q43" s="2">
        <f t="shared" si="5"/>
        <v>32004.872000000003</v>
      </c>
      <c r="R43">
        <f t="shared" si="6"/>
        <v>4.6437434734665104E-3</v>
      </c>
      <c r="AA43">
        <v>6</v>
      </c>
      <c r="AC43" t="s">
        <v>33</v>
      </c>
      <c r="AE43" t="s">
        <v>35</v>
      </c>
    </row>
    <row r="44" spans="1:31">
      <c r="A44" t="s">
        <v>39</v>
      </c>
      <c r="B44" s="22" t="s">
        <v>44</v>
      </c>
      <c r="C44" s="11">
        <v>48086.5</v>
      </c>
      <c r="D44" s="6"/>
      <c r="E44">
        <f t="shared" si="0"/>
        <v>2898.0912230675599</v>
      </c>
      <c r="F44">
        <f t="shared" si="1"/>
        <v>2898</v>
      </c>
      <c r="G44">
        <f t="shared" si="2"/>
        <v>3.7109999997483101E-2</v>
      </c>
      <c r="I44">
        <f t="shared" si="3"/>
        <v>3.7109999997483101E-2</v>
      </c>
      <c r="O44">
        <f t="shared" si="4"/>
        <v>3.2042105912763887E-2</v>
      </c>
      <c r="Q44" s="2">
        <f t="shared" si="5"/>
        <v>33068</v>
      </c>
      <c r="R44">
        <f t="shared" si="6"/>
        <v>2.5683550453932003E-5</v>
      </c>
      <c r="AA44">
        <v>43</v>
      </c>
      <c r="AC44" t="s">
        <v>38</v>
      </c>
      <c r="AE44" t="s">
        <v>35</v>
      </c>
    </row>
    <row r="45" spans="1:31">
      <c r="A45" t="s">
        <v>40</v>
      </c>
      <c r="B45" s="22" t="s">
        <v>44</v>
      </c>
      <c r="C45" s="11">
        <v>48444.396000000001</v>
      </c>
      <c r="D45">
        <v>0.01</v>
      </c>
      <c r="E45">
        <f t="shared" si="0"/>
        <v>3777.8640872162318</v>
      </c>
      <c r="F45">
        <f t="shared" si="1"/>
        <v>3778</v>
      </c>
      <c r="G45">
        <f t="shared" si="2"/>
        <v>-5.5290000003878959E-2</v>
      </c>
      <c r="I45">
        <f t="shared" si="3"/>
        <v>-5.5290000003878959E-2</v>
      </c>
      <c r="O45">
        <f t="shared" si="4"/>
        <v>3.4132968362349761E-2</v>
      </c>
      <c r="Q45" s="2">
        <f t="shared" si="5"/>
        <v>33425.896000000001</v>
      </c>
      <c r="R45">
        <f t="shared" si="6"/>
        <v>7.9964672714275421E-3</v>
      </c>
      <c r="AA45">
        <v>12</v>
      </c>
      <c r="AC45" t="s">
        <v>38</v>
      </c>
      <c r="AE45" t="s">
        <v>35</v>
      </c>
    </row>
    <row r="46" spans="1:31">
      <c r="A46" t="s">
        <v>40</v>
      </c>
      <c r="B46" s="6"/>
      <c r="C46" s="11">
        <v>48447.46</v>
      </c>
      <c r="D46">
        <v>0.01</v>
      </c>
      <c r="E46">
        <f t="shared" si="0"/>
        <v>3785.3959513771897</v>
      </c>
      <c r="F46">
        <f t="shared" si="1"/>
        <v>3785.5</v>
      </c>
      <c r="G46">
        <f t="shared" si="2"/>
        <v>-4.2327499999373686E-2</v>
      </c>
      <c r="I46">
        <f t="shared" si="3"/>
        <v>-4.2327499999373686E-2</v>
      </c>
      <c r="O46">
        <f t="shared" si="4"/>
        <v>3.4150788212772371E-2</v>
      </c>
      <c r="Q46" s="2">
        <f t="shared" si="5"/>
        <v>33428.959999999999</v>
      </c>
      <c r="R46">
        <f t="shared" si="6"/>
        <v>5.8489285678600782E-3</v>
      </c>
      <c r="AA46">
        <v>20</v>
      </c>
      <c r="AC46" t="s">
        <v>38</v>
      </c>
      <c r="AE46" t="s">
        <v>35</v>
      </c>
    </row>
    <row r="47" spans="1:31">
      <c r="A47" t="s">
        <v>41</v>
      </c>
      <c r="B47" s="6"/>
      <c r="C47" s="11">
        <v>48756.493000000002</v>
      </c>
      <c r="D47">
        <v>5.0000000000000001E-3</v>
      </c>
      <c r="E47">
        <f t="shared" si="0"/>
        <v>4545.0547559641618</v>
      </c>
      <c r="F47">
        <f t="shared" si="1"/>
        <v>4545</v>
      </c>
      <c r="G47">
        <f t="shared" si="2"/>
        <v>2.2275000002991874E-2</v>
      </c>
      <c r="I47">
        <f t="shared" si="3"/>
        <v>2.2275000002991874E-2</v>
      </c>
      <c r="O47">
        <f t="shared" si="4"/>
        <v>3.5955345065568363E-2</v>
      </c>
      <c r="Q47" s="2">
        <f t="shared" si="5"/>
        <v>33737.993000000002</v>
      </c>
      <c r="R47">
        <f t="shared" si="6"/>
        <v>1.8715184103116093E-4</v>
      </c>
      <c r="AA47">
        <v>29</v>
      </c>
      <c r="AC47" t="s">
        <v>38</v>
      </c>
      <c r="AE47" t="s">
        <v>35</v>
      </c>
    </row>
    <row r="48" spans="1:31">
      <c r="A48" t="s">
        <v>42</v>
      </c>
      <c r="B48" s="22" t="s">
        <v>44</v>
      </c>
      <c r="C48" s="11">
        <v>49536.413999999997</v>
      </c>
      <c r="D48">
        <v>7.0000000000000001E-3</v>
      </c>
      <c r="E48">
        <f t="shared" si="0"/>
        <v>6462.2411228967085</v>
      </c>
      <c r="F48">
        <f t="shared" si="1"/>
        <v>6462</v>
      </c>
      <c r="G48">
        <f t="shared" si="2"/>
        <v>9.8089999992225785E-2</v>
      </c>
      <c r="I48">
        <f t="shared" si="3"/>
        <v>9.8089999992225785E-2</v>
      </c>
      <c r="O48">
        <f t="shared" si="4"/>
        <v>4.0510098833586694E-2</v>
      </c>
      <c r="Q48" s="2">
        <f t="shared" si="5"/>
        <v>34517.913999999997</v>
      </c>
      <c r="R48">
        <f t="shared" si="6"/>
        <v>3.3154450174386475E-3</v>
      </c>
      <c r="AA48">
        <v>15</v>
      </c>
      <c r="AC48" t="s">
        <v>38</v>
      </c>
      <c r="AE48" t="s">
        <v>35</v>
      </c>
    </row>
    <row r="49" spans="1:31">
      <c r="A49" t="s">
        <v>43</v>
      </c>
      <c r="B49" s="6"/>
      <c r="C49" s="11">
        <v>50898.565000000002</v>
      </c>
      <c r="D49">
        <v>5.0000000000000001E-3</v>
      </c>
      <c r="E49">
        <f t="shared" si="0"/>
        <v>9810.653753026636</v>
      </c>
      <c r="F49">
        <f t="shared" si="1"/>
        <v>9810.5</v>
      </c>
      <c r="G49">
        <f t="shared" si="2"/>
        <v>6.2547499997890554E-2</v>
      </c>
      <c r="I49">
        <f t="shared" si="3"/>
        <v>6.2547499997890554E-2</v>
      </c>
      <c r="O49">
        <f t="shared" si="4"/>
        <v>4.8466068052266595E-2</v>
      </c>
      <c r="Q49" s="2">
        <f t="shared" si="5"/>
        <v>35880.065000000002</v>
      </c>
      <c r="R49">
        <f t="shared" si="6"/>
        <v>1.9828672563923898E-4</v>
      </c>
      <c r="AA49">
        <v>14</v>
      </c>
      <c r="AC49" t="s">
        <v>38</v>
      </c>
      <c r="AE49" t="s">
        <v>35</v>
      </c>
    </row>
    <row r="50" spans="1:31">
      <c r="A50" s="16" t="s">
        <v>52</v>
      </c>
      <c r="B50" s="21" t="s">
        <v>53</v>
      </c>
      <c r="C50" s="18">
        <v>52239.793700000002</v>
      </c>
      <c r="D50" s="17">
        <v>2.7000000000000001E-3</v>
      </c>
      <c r="E50">
        <f t="shared" si="0"/>
        <v>13107.635599365791</v>
      </c>
      <c r="F50">
        <f t="shared" si="1"/>
        <v>13107.5</v>
      </c>
      <c r="G50">
        <f t="shared" si="2"/>
        <v>5.5162500000733417E-2</v>
      </c>
      <c r="J50">
        <f>+G50</f>
        <v>5.5162500000733417E-2</v>
      </c>
      <c r="O50">
        <f t="shared" si="4"/>
        <v>5.629967429804459E-2</v>
      </c>
      <c r="Q50" s="2">
        <f t="shared" si="5"/>
        <v>37221.293700000002</v>
      </c>
      <c r="R50">
        <f t="shared" si="6"/>
        <v>1.293165382465161E-6</v>
      </c>
    </row>
    <row r="51" spans="1:31">
      <c r="A51" s="16" t="s">
        <v>50</v>
      </c>
      <c r="B51" s="17" t="s">
        <v>44</v>
      </c>
      <c r="C51" s="18">
        <v>52817.313000000002</v>
      </c>
      <c r="D51" s="19">
        <v>2E-3</v>
      </c>
      <c r="E51">
        <f t="shared" si="0"/>
        <v>14527.282113051708</v>
      </c>
      <c r="F51">
        <f t="shared" si="1"/>
        <v>14527.5</v>
      </c>
      <c r="G51">
        <f t="shared" si="2"/>
        <v>-8.8637499997275881E-2</v>
      </c>
      <c r="J51">
        <f>+G51</f>
        <v>-8.8637499997275881E-2</v>
      </c>
      <c r="O51">
        <f t="shared" si="4"/>
        <v>5.9673565978058167E-2</v>
      </c>
      <c r="Q51" s="2">
        <f t="shared" si="5"/>
        <v>37798.813000000002</v>
      </c>
      <c r="R51">
        <f t="shared" si="6"/>
        <v>2.1996172290739892E-2</v>
      </c>
    </row>
    <row r="52" spans="1:31">
      <c r="A52" s="16" t="s">
        <v>50</v>
      </c>
      <c r="B52" s="17" t="s">
        <v>44</v>
      </c>
      <c r="C52" s="18">
        <v>52828.307000000001</v>
      </c>
      <c r="D52" s="19">
        <v>3.0000000000000001E-3</v>
      </c>
      <c r="E52">
        <f t="shared" si="0"/>
        <v>14554.307346271553</v>
      </c>
      <c r="F52">
        <f t="shared" si="1"/>
        <v>14554.5</v>
      </c>
      <c r="G52">
        <f t="shared" si="2"/>
        <v>-7.8372500000114087E-2</v>
      </c>
      <c r="J52">
        <f>+G52</f>
        <v>-7.8372500000114087E-2</v>
      </c>
      <c r="O52">
        <f t="shared" si="4"/>
        <v>5.9737717439579549E-2</v>
      </c>
      <c r="Q52" s="2">
        <f t="shared" si="5"/>
        <v>37809.807000000001</v>
      </c>
      <c r="R52">
        <f t="shared" si="6"/>
        <v>1.9074432161239462E-2</v>
      </c>
    </row>
    <row r="53" spans="1:31">
      <c r="A53" s="49" t="s">
        <v>74</v>
      </c>
      <c r="B53" s="50" t="s">
        <v>44</v>
      </c>
      <c r="C53" s="49">
        <v>56045.872100000001</v>
      </c>
      <c r="D53" s="49">
        <v>2.9999999999999997E-4</v>
      </c>
      <c r="E53">
        <f t="shared" si="0"/>
        <v>22463.662196875648</v>
      </c>
      <c r="F53" s="46">
        <f>ROUND(2*E53,0)/2-0.5</f>
        <v>22463</v>
      </c>
      <c r="G53">
        <f t="shared" si="2"/>
        <v>0.26938499999960186</v>
      </c>
      <c r="J53">
        <f>+G53</f>
        <v>0.26938499999960186</v>
      </c>
      <c r="O53">
        <f t="shared" si="4"/>
        <v>7.8528155715204453E-2</v>
      </c>
      <c r="Q53" s="2">
        <f t="shared" si="5"/>
        <v>41027.372100000001</v>
      </c>
      <c r="R53">
        <f t="shared" si="6"/>
        <v>3.6426335010198721E-2</v>
      </c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53"/>
  <sheetViews>
    <sheetView workbookViewId="0">
      <selection activeCell="R18" sqref="R18:R53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4" ht="20.25">
      <c r="A1" s="1" t="s">
        <v>32</v>
      </c>
      <c r="C1" s="13" t="s">
        <v>48</v>
      </c>
      <c r="N1">
        <v>1.0239999999976135</v>
      </c>
    </row>
    <row r="2" spans="1:24">
      <c r="A2" t="s">
        <v>28</v>
      </c>
      <c r="B2" s="15" t="s">
        <v>49</v>
      </c>
      <c r="C2" s="20" t="s">
        <v>54</v>
      </c>
      <c r="N2">
        <v>0.5</v>
      </c>
      <c r="O2">
        <v>1</v>
      </c>
      <c r="P2">
        <v>1.5</v>
      </c>
      <c r="Q2">
        <v>2</v>
      </c>
      <c r="R2">
        <v>2.5</v>
      </c>
      <c r="S2">
        <v>3</v>
      </c>
      <c r="T2">
        <v>3.5</v>
      </c>
      <c r="U2">
        <v>4</v>
      </c>
      <c r="V2">
        <v>4.5</v>
      </c>
      <c r="W2">
        <v>5</v>
      </c>
      <c r="X2">
        <v>5.5</v>
      </c>
    </row>
    <row r="3" spans="1:24">
      <c r="N3">
        <v>2.047999999995227</v>
      </c>
      <c r="O3">
        <v>1.0239999999976135</v>
      </c>
      <c r="P3">
        <v>0.68266666666507569</v>
      </c>
      <c r="Q3">
        <v>0.51199999999880674</v>
      </c>
      <c r="R3" s="8">
        <v>0.40959999999904539</v>
      </c>
      <c r="S3">
        <v>0.34133333333253785</v>
      </c>
      <c r="T3">
        <v>0.29257142857074669</v>
      </c>
      <c r="U3">
        <v>0.25599999999940337</v>
      </c>
      <c r="V3">
        <v>0.22755555555502521</v>
      </c>
      <c r="W3">
        <v>0.2047999999995227</v>
      </c>
      <c r="X3">
        <v>0.18618181818138427</v>
      </c>
    </row>
    <row r="4" spans="1:24">
      <c r="A4" s="8" t="s">
        <v>1</v>
      </c>
      <c r="C4" s="12" t="s">
        <v>46</v>
      </c>
      <c r="D4" s="3">
        <v>0.51</v>
      </c>
      <c r="N4">
        <v>2.1262291004634442</v>
      </c>
      <c r="O4">
        <v>0.65474919712744251</v>
      </c>
      <c r="P4">
        <v>0.2560852908153376</v>
      </c>
      <c r="Q4">
        <v>8.3445641186398023E-2</v>
      </c>
      <c r="R4">
        <v>5.390347027311114E-2</v>
      </c>
      <c r="S4">
        <v>7.9034234279078339E-2</v>
      </c>
      <c r="T4">
        <v>3.8760315671534304E-2</v>
      </c>
      <c r="U4">
        <v>2.2742043320401702E-2</v>
      </c>
      <c r="V4">
        <v>2.2794776766648719E-2</v>
      </c>
      <c r="W4">
        <v>2.4420317648196181E-2</v>
      </c>
      <c r="X4">
        <v>2.082475495124067E-2</v>
      </c>
    </row>
    <row r="6" spans="1:24">
      <c r="A6" s="8" t="s">
        <v>2</v>
      </c>
    </row>
    <row r="7" spans="1:24">
      <c r="A7" t="s">
        <v>3</v>
      </c>
      <c r="C7" s="11">
        <v>46907.542000000001</v>
      </c>
      <c r="D7" t="s">
        <v>45</v>
      </c>
    </row>
    <row r="8" spans="1:24">
      <c r="A8" t="s">
        <v>4</v>
      </c>
      <c r="C8" s="8">
        <v>0.30524299999999999</v>
      </c>
    </row>
    <row r="10" spans="1:24" ht="13.5" thickBot="1">
      <c r="C10" s="7" t="s">
        <v>23</v>
      </c>
      <c r="D10" s="7" t="s">
        <v>24</v>
      </c>
    </row>
    <row r="11" spans="1:24">
      <c r="A11" t="s">
        <v>17</v>
      </c>
      <c r="C11">
        <f>INTERCEPT(G21:G992,$F21:$F992)</f>
        <v>-1.6979409404898428E-2</v>
      </c>
      <c r="D11" s="6"/>
    </row>
    <row r="12" spans="1:24">
      <c r="A12" t="s">
        <v>18</v>
      </c>
      <c r="C12">
        <f>SLOPE(G21:G992,$F21:$F992)</f>
        <v>8.7964558864393329E-7</v>
      </c>
      <c r="D12" s="6"/>
    </row>
    <row r="13" spans="1:24">
      <c r="A13" t="s">
        <v>22</v>
      </c>
      <c r="C13" s="6" t="s">
        <v>15</v>
      </c>
      <c r="D13" s="6"/>
    </row>
    <row r="14" spans="1:24">
      <c r="A14" t="s">
        <v>27</v>
      </c>
      <c r="C14" s="14">
        <f>SUM(R21:R49)</f>
        <v>4.7827062515870392E-2</v>
      </c>
    </row>
    <row r="15" spans="1:24">
      <c r="A15" s="4" t="s">
        <v>19</v>
      </c>
      <c r="C15">
        <f>+D15+C8/2</f>
        <v>52828.459621499998</v>
      </c>
      <c r="D15" s="18">
        <v>52828.307000000001</v>
      </c>
    </row>
    <row r="16" spans="1:24">
      <c r="A16" s="8" t="s">
        <v>5</v>
      </c>
      <c r="C16">
        <f>+$C8+C12</f>
        <v>0.30524387964558863</v>
      </c>
    </row>
    <row r="17" spans="1:31" ht="13.5" thickBot="1"/>
    <row r="18" spans="1:31" ht="14.25" thickTop="1" thickBot="1">
      <c r="A18" s="8" t="s">
        <v>6</v>
      </c>
      <c r="C18" s="5">
        <f>+C15</f>
        <v>52828.459621499998</v>
      </c>
      <c r="D18" s="3">
        <f>+C16</f>
        <v>0.30524387964558863</v>
      </c>
      <c r="R18">
        <f>SQRT(SUM(R21:R125)/(COUNT(R21:R125)-1))</f>
        <v>4.4566498450000304E-2</v>
      </c>
    </row>
    <row r="19" spans="1:31" ht="13.5" thickTop="1">
      <c r="C19">
        <f>COUNT(C21:C3197)</f>
        <v>33</v>
      </c>
    </row>
    <row r="20" spans="1:31" ht="1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45</v>
      </c>
      <c r="J20" s="10" t="s">
        <v>51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16</v>
      </c>
      <c r="R20" s="52" t="s">
        <v>78</v>
      </c>
    </row>
    <row r="21" spans="1:31">
      <c r="A21" t="s">
        <v>34</v>
      </c>
      <c r="B21" s="6"/>
      <c r="C21" s="11">
        <v>46907.542000000001</v>
      </c>
      <c r="D21" s="6"/>
      <c r="E21">
        <f t="shared" ref="E21:E53" si="0">+(C21-C$7)/C$8</f>
        <v>0</v>
      </c>
      <c r="F21">
        <f t="shared" ref="F21:F52" si="1">ROUND(2*E21,0)/2</f>
        <v>0</v>
      </c>
      <c r="G21">
        <f t="shared" ref="G21:G53" si="2">+C21-(C$7+F21*C$8)</f>
        <v>0</v>
      </c>
      <c r="I21">
        <f t="shared" ref="I21:I49" si="3">+G21</f>
        <v>0</v>
      </c>
      <c r="O21">
        <f t="shared" ref="O21:O53" si="4">+C$11+C$12*$F21</f>
        <v>-1.6979409404898428E-2</v>
      </c>
      <c r="Q21" s="2">
        <f t="shared" ref="Q21:Q53" si="5">+C21-15018.5</f>
        <v>31889.042000000001</v>
      </c>
      <c r="R21">
        <f>+(G21-O21)^2</f>
        <v>2.883003437391532E-4</v>
      </c>
    </row>
    <row r="22" spans="1:31">
      <c r="A22" t="s">
        <v>34</v>
      </c>
      <c r="B22" s="6" t="s">
        <v>44</v>
      </c>
      <c r="C22" s="11">
        <v>46908.565999999999</v>
      </c>
      <c r="D22" s="6"/>
      <c r="E22">
        <f t="shared" si="0"/>
        <v>3.3547042847751252</v>
      </c>
      <c r="F22">
        <f t="shared" si="1"/>
        <v>3.5</v>
      </c>
      <c r="G22">
        <f t="shared" si="2"/>
        <v>-4.4350500000291504E-2</v>
      </c>
      <c r="I22">
        <f t="shared" si="3"/>
        <v>-4.4350500000291504E-2</v>
      </c>
      <c r="O22">
        <f t="shared" si="4"/>
        <v>-1.6976330645338173E-2</v>
      </c>
      <c r="Q22" s="2">
        <f t="shared" si="5"/>
        <v>31890.065999999999</v>
      </c>
      <c r="R22">
        <f t="shared" ref="R22:R53" si="6">+(G22-O22)^2</f>
        <v>7.4934514787366611E-4</v>
      </c>
      <c r="AA22">
        <v>6</v>
      </c>
      <c r="AC22" t="s">
        <v>33</v>
      </c>
      <c r="AE22" t="s">
        <v>35</v>
      </c>
    </row>
    <row r="23" spans="1:31">
      <c r="A23" t="s">
        <v>34</v>
      </c>
      <c r="B23" s="6"/>
      <c r="C23" s="11">
        <v>46909.59</v>
      </c>
      <c r="D23" s="6"/>
      <c r="E23">
        <f t="shared" si="0"/>
        <v>6.7094085695502503</v>
      </c>
      <c r="F23">
        <f t="shared" si="1"/>
        <v>6.5</v>
      </c>
      <c r="G23">
        <f t="shared" si="2"/>
        <v>6.392049999703886E-2</v>
      </c>
      <c r="I23">
        <f t="shared" si="3"/>
        <v>6.392049999703886E-2</v>
      </c>
      <c r="O23">
        <f t="shared" si="4"/>
        <v>-1.6973691708572242E-2</v>
      </c>
      <c r="Q23" s="2">
        <f t="shared" si="5"/>
        <v>31891.089999999997</v>
      </c>
      <c r="R23">
        <f t="shared" si="6"/>
        <v>6.5438702517041604E-3</v>
      </c>
      <c r="AA23">
        <v>9</v>
      </c>
      <c r="AC23" t="s">
        <v>33</v>
      </c>
      <c r="AE23" t="s">
        <v>35</v>
      </c>
    </row>
    <row r="24" spans="1:31">
      <c r="A24" t="s">
        <v>34</v>
      </c>
      <c r="B24" s="6" t="s">
        <v>44</v>
      </c>
      <c r="C24" s="11">
        <v>46910.603999999999</v>
      </c>
      <c r="D24" s="6"/>
      <c r="E24">
        <f t="shared" si="0"/>
        <v>10.031352070311454</v>
      </c>
      <c r="F24">
        <f t="shared" si="1"/>
        <v>10</v>
      </c>
      <c r="G24">
        <f t="shared" si="2"/>
        <v>9.5699999947100878E-3</v>
      </c>
      <c r="I24">
        <f t="shared" si="3"/>
        <v>9.5699999947100878E-3</v>
      </c>
      <c r="O24">
        <f t="shared" si="4"/>
        <v>-1.697061294901199E-2</v>
      </c>
      <c r="Q24" s="2">
        <f t="shared" si="5"/>
        <v>31892.103999999999</v>
      </c>
      <c r="R24">
        <f t="shared" si="6"/>
        <v>7.0440413542846787E-4</v>
      </c>
      <c r="AA24">
        <v>5</v>
      </c>
      <c r="AC24" t="s">
        <v>33</v>
      </c>
      <c r="AE24" t="s">
        <v>35</v>
      </c>
    </row>
    <row r="25" spans="1:31">
      <c r="A25" t="s">
        <v>34</v>
      </c>
      <c r="B25" s="6"/>
      <c r="C25" s="11">
        <v>46914.461000000003</v>
      </c>
      <c r="D25" s="6"/>
      <c r="E25">
        <f t="shared" si="0"/>
        <v>22.667186471112156</v>
      </c>
      <c r="F25">
        <f t="shared" si="1"/>
        <v>22.5</v>
      </c>
      <c r="G25">
        <f t="shared" si="2"/>
        <v>5.1032499999564607E-2</v>
      </c>
      <c r="I25">
        <f t="shared" si="3"/>
        <v>5.1032499999564607E-2</v>
      </c>
      <c r="O25">
        <f t="shared" si="4"/>
        <v>-1.6959617379153941E-2</v>
      </c>
      <c r="Q25" s="2">
        <f t="shared" si="5"/>
        <v>31895.961000000003</v>
      </c>
      <c r="R25">
        <f t="shared" si="6"/>
        <v>4.6229280256414405E-3</v>
      </c>
      <c r="AA25">
        <v>7</v>
      </c>
      <c r="AC25" t="s">
        <v>33</v>
      </c>
      <c r="AE25" t="s">
        <v>35</v>
      </c>
    </row>
    <row r="26" spans="1:31">
      <c r="A26" t="s">
        <v>34</v>
      </c>
      <c r="B26" s="6" t="s">
        <v>44</v>
      </c>
      <c r="C26" s="11">
        <v>46915.489000000001</v>
      </c>
      <c r="D26" s="6"/>
      <c r="E26">
        <f t="shared" si="0"/>
        <v>26.034995069502386</v>
      </c>
      <c r="F26">
        <f t="shared" si="1"/>
        <v>26</v>
      </c>
      <c r="G26">
        <f t="shared" si="2"/>
        <v>1.068200000008801E-2</v>
      </c>
      <c r="I26">
        <f t="shared" si="3"/>
        <v>1.068200000008801E-2</v>
      </c>
      <c r="O26">
        <f t="shared" si="4"/>
        <v>-1.6956538619593686E-2</v>
      </c>
      <c r="Q26" s="2">
        <f t="shared" si="5"/>
        <v>31896.989000000001</v>
      </c>
      <c r="R26">
        <f t="shared" si="6"/>
        <v>7.6388881703163658E-4</v>
      </c>
      <c r="AA26">
        <v>6</v>
      </c>
      <c r="AC26" t="s">
        <v>33</v>
      </c>
      <c r="AE26" t="s">
        <v>35</v>
      </c>
    </row>
    <row r="27" spans="1:31">
      <c r="A27" t="s">
        <v>34</v>
      </c>
      <c r="B27" s="6" t="s">
        <v>44</v>
      </c>
      <c r="C27" s="11">
        <v>46917.525999999998</v>
      </c>
      <c r="D27" s="6"/>
      <c r="E27">
        <f t="shared" si="0"/>
        <v>32.708366776623023</v>
      </c>
      <c r="F27">
        <f t="shared" si="1"/>
        <v>32.5</v>
      </c>
      <c r="G27">
        <f t="shared" si="2"/>
        <v>6.3602499998523854E-2</v>
      </c>
      <c r="I27">
        <f t="shared" si="3"/>
        <v>6.3602499998523854E-2</v>
      </c>
      <c r="O27">
        <f t="shared" si="4"/>
        <v>-1.6950820923267499E-2</v>
      </c>
      <c r="Q27" s="2">
        <f t="shared" si="5"/>
        <v>31899.025999999998</v>
      </c>
      <c r="R27">
        <f t="shared" si="6"/>
        <v>6.488837511529108E-3</v>
      </c>
      <c r="AA27">
        <v>11</v>
      </c>
      <c r="AC27" t="s">
        <v>33</v>
      </c>
      <c r="AE27" t="s">
        <v>35</v>
      </c>
    </row>
    <row r="28" spans="1:31">
      <c r="A28" t="s">
        <v>34</v>
      </c>
      <c r="B28" s="6"/>
      <c r="C28" s="11">
        <v>46923.436999999998</v>
      </c>
      <c r="D28" s="6"/>
      <c r="E28">
        <f t="shared" si="0"/>
        <v>52.073266217396629</v>
      </c>
      <c r="F28">
        <f t="shared" si="1"/>
        <v>52</v>
      </c>
      <c r="G28">
        <f t="shared" si="2"/>
        <v>2.2363999996741768E-2</v>
      </c>
      <c r="I28">
        <f t="shared" si="3"/>
        <v>2.2363999996741768E-2</v>
      </c>
      <c r="O28">
        <f t="shared" si="4"/>
        <v>-1.6933667834288943E-2</v>
      </c>
      <c r="Q28" s="2">
        <f t="shared" si="5"/>
        <v>31904.936999999998</v>
      </c>
      <c r="R28">
        <f t="shared" si="6"/>
        <v>1.5443066969580261E-3</v>
      </c>
      <c r="AA28">
        <v>7</v>
      </c>
      <c r="AC28" t="s">
        <v>33</v>
      </c>
      <c r="AE28" t="s">
        <v>35</v>
      </c>
    </row>
    <row r="29" spans="1:31">
      <c r="A29" t="s">
        <v>34</v>
      </c>
      <c r="B29" s="6" t="s">
        <v>44</v>
      </c>
      <c r="C29" s="11">
        <v>46923.623</v>
      </c>
      <c r="D29" s="6"/>
      <c r="E29">
        <f t="shared" si="0"/>
        <v>52.682616800379741</v>
      </c>
      <c r="F29">
        <f t="shared" si="1"/>
        <v>52.5</v>
      </c>
      <c r="G29">
        <f t="shared" si="2"/>
        <v>5.5742500000633299E-2</v>
      </c>
      <c r="I29">
        <f t="shared" si="3"/>
        <v>5.5742500000633299E-2</v>
      </c>
      <c r="O29">
        <f t="shared" si="4"/>
        <v>-1.6933228011494623E-2</v>
      </c>
      <c r="Q29" s="2">
        <f t="shared" si="5"/>
        <v>31905.123</v>
      </c>
      <c r="R29">
        <f t="shared" si="6"/>
        <v>5.2817614420927949E-3</v>
      </c>
      <c r="AA29">
        <v>5</v>
      </c>
      <c r="AC29" t="s">
        <v>33</v>
      </c>
      <c r="AE29" t="s">
        <v>35</v>
      </c>
    </row>
    <row r="30" spans="1:31">
      <c r="A30" t="s">
        <v>36</v>
      </c>
      <c r="B30" s="6"/>
      <c r="C30" s="11">
        <v>46932.381999999998</v>
      </c>
      <c r="D30" s="6"/>
      <c r="E30">
        <f t="shared" si="0"/>
        <v>81.377787533199808</v>
      </c>
      <c r="F30">
        <f t="shared" si="1"/>
        <v>81.5</v>
      </c>
      <c r="G30">
        <f t="shared" si="2"/>
        <v>-3.7304500001482666E-2</v>
      </c>
      <c r="I30">
        <f t="shared" si="3"/>
        <v>-3.7304500001482666E-2</v>
      </c>
      <c r="O30">
        <f t="shared" si="4"/>
        <v>-1.6907718289423949E-2</v>
      </c>
      <c r="Q30" s="2">
        <f t="shared" si="5"/>
        <v>31913.881999999998</v>
      </c>
      <c r="R30">
        <f t="shared" si="6"/>
        <v>4.1602870420937293E-4</v>
      </c>
      <c r="AA30">
        <v>7</v>
      </c>
      <c r="AC30" t="s">
        <v>33</v>
      </c>
      <c r="AE30" t="s">
        <v>35</v>
      </c>
    </row>
    <row r="31" spans="1:31">
      <c r="A31" t="s">
        <v>36</v>
      </c>
      <c r="B31" s="6" t="s">
        <v>44</v>
      </c>
      <c r="C31" s="11">
        <v>46932.586000000003</v>
      </c>
      <c r="D31" s="6"/>
      <c r="E31">
        <f t="shared" si="0"/>
        <v>82.046107527450886</v>
      </c>
      <c r="F31">
        <f t="shared" si="1"/>
        <v>82</v>
      </c>
      <c r="G31">
        <f t="shared" si="2"/>
        <v>1.4073999998799991E-2</v>
      </c>
      <c r="I31">
        <f t="shared" si="3"/>
        <v>1.4073999998799991E-2</v>
      </c>
      <c r="O31">
        <f t="shared" si="4"/>
        <v>-1.6907278466629625E-2</v>
      </c>
      <c r="Q31" s="2">
        <f t="shared" si="5"/>
        <v>31914.086000000003</v>
      </c>
      <c r="R31">
        <f t="shared" si="6"/>
        <v>9.598396153524929E-4</v>
      </c>
      <c r="AA31">
        <v>5</v>
      </c>
      <c r="AC31" t="s">
        <v>33</v>
      </c>
      <c r="AE31" t="s">
        <v>35</v>
      </c>
    </row>
    <row r="32" spans="1:31">
      <c r="A32" t="s">
        <v>36</v>
      </c>
      <c r="B32" s="6"/>
      <c r="C32" s="11">
        <v>46938.491999999998</v>
      </c>
      <c r="D32" s="6"/>
      <c r="E32">
        <f t="shared" si="0"/>
        <v>101.39462657619369</v>
      </c>
      <c r="F32">
        <f t="shared" si="1"/>
        <v>101.5</v>
      </c>
      <c r="G32">
        <f t="shared" si="2"/>
        <v>-3.216450000036275E-2</v>
      </c>
      <c r="I32">
        <f t="shared" si="3"/>
        <v>-3.216450000036275E-2</v>
      </c>
      <c r="O32">
        <f t="shared" si="4"/>
        <v>-1.6890125377651069E-2</v>
      </c>
      <c r="Q32" s="2">
        <f t="shared" si="5"/>
        <v>31919.991999999998</v>
      </c>
      <c r="R32">
        <f t="shared" si="6"/>
        <v>2.333065201149386E-4</v>
      </c>
      <c r="AA32">
        <v>5</v>
      </c>
      <c r="AC32" t="s">
        <v>33</v>
      </c>
      <c r="AE32" t="s">
        <v>35</v>
      </c>
    </row>
    <row r="33" spans="1:31">
      <c r="A33" t="s">
        <v>36</v>
      </c>
      <c r="B33" s="6" t="s">
        <v>44</v>
      </c>
      <c r="C33" s="11">
        <v>46939.517999999996</v>
      </c>
      <c r="D33" s="6"/>
      <c r="E33">
        <f t="shared" si="0"/>
        <v>104.75588301777637</v>
      </c>
      <c r="F33">
        <f t="shared" si="1"/>
        <v>105</v>
      </c>
      <c r="G33">
        <f t="shared" si="2"/>
        <v>-7.4515000007522758E-2</v>
      </c>
      <c r="I33">
        <f t="shared" si="3"/>
        <v>-7.4515000007522758E-2</v>
      </c>
      <c r="O33">
        <f t="shared" si="4"/>
        <v>-1.6887046618090814E-2</v>
      </c>
      <c r="Q33" s="2">
        <f t="shared" si="5"/>
        <v>31921.017999999996</v>
      </c>
      <c r="R33">
        <f t="shared" si="6"/>
        <v>3.3209810118545401E-3</v>
      </c>
      <c r="AA33">
        <v>6</v>
      </c>
      <c r="AC33" t="s">
        <v>33</v>
      </c>
      <c r="AE33" t="s">
        <v>35</v>
      </c>
    </row>
    <row r="34" spans="1:31">
      <c r="A34" t="s">
        <v>36</v>
      </c>
      <c r="B34" s="6" t="s">
        <v>44</v>
      </c>
      <c r="C34" s="11">
        <v>46941.538999999997</v>
      </c>
      <c r="D34" s="6"/>
      <c r="E34">
        <f t="shared" si="0"/>
        <v>111.37683747046043</v>
      </c>
      <c r="F34">
        <f t="shared" si="1"/>
        <v>111.5</v>
      </c>
      <c r="G34">
        <f t="shared" si="2"/>
        <v>-3.7594500005070586E-2</v>
      </c>
      <c r="I34">
        <f t="shared" si="3"/>
        <v>-3.7594500005070586E-2</v>
      </c>
      <c r="O34">
        <f t="shared" si="4"/>
        <v>-1.6881328921764631E-2</v>
      </c>
      <c r="Q34" s="2">
        <f t="shared" si="5"/>
        <v>31923.038999999997</v>
      </c>
      <c r="R34">
        <f t="shared" si="6"/>
        <v>4.2903545632630197E-4</v>
      </c>
      <c r="AA34">
        <v>6</v>
      </c>
      <c r="AC34" t="s">
        <v>33</v>
      </c>
      <c r="AE34" t="s">
        <v>35</v>
      </c>
    </row>
    <row r="35" spans="1:31">
      <c r="A35" t="s">
        <v>36</v>
      </c>
      <c r="B35" s="6" t="s">
        <v>44</v>
      </c>
      <c r="C35" s="11">
        <v>46946.43</v>
      </c>
      <c r="D35" s="6"/>
      <c r="E35">
        <f t="shared" si="0"/>
        <v>127.40013694007402</v>
      </c>
      <c r="F35">
        <f t="shared" si="1"/>
        <v>127.5</v>
      </c>
      <c r="G35">
        <f t="shared" si="2"/>
        <v>-3.0482499998470303E-2</v>
      </c>
      <c r="I35">
        <f t="shared" si="3"/>
        <v>-3.0482499998470303E-2</v>
      </c>
      <c r="O35">
        <f t="shared" si="4"/>
        <v>-1.6867254592346326E-2</v>
      </c>
      <c r="Q35" s="2">
        <f t="shared" si="5"/>
        <v>31927.93</v>
      </c>
      <c r="R35">
        <f t="shared" si="6"/>
        <v>1.8537490746898004E-4</v>
      </c>
      <c r="AA35">
        <v>9</v>
      </c>
      <c r="AC35" t="s">
        <v>33</v>
      </c>
      <c r="AE35" t="s">
        <v>35</v>
      </c>
    </row>
    <row r="36" spans="1:31">
      <c r="A36" t="s">
        <v>36</v>
      </c>
      <c r="B36" s="6" t="s">
        <v>44</v>
      </c>
      <c r="C36" s="11">
        <v>46948.463000000003</v>
      </c>
      <c r="D36" s="6"/>
      <c r="E36">
        <f t="shared" si="0"/>
        <v>134.06040433360337</v>
      </c>
      <c r="F36">
        <f t="shared" si="1"/>
        <v>134</v>
      </c>
      <c r="G36">
        <f t="shared" si="2"/>
        <v>1.8437999999150634E-2</v>
      </c>
      <c r="I36">
        <f t="shared" si="3"/>
        <v>1.8437999999150634E-2</v>
      </c>
      <c r="O36">
        <f t="shared" si="4"/>
        <v>-1.686153689602014E-2</v>
      </c>
      <c r="Q36" s="2">
        <f t="shared" si="5"/>
        <v>31929.963000000003</v>
      </c>
      <c r="R36">
        <f t="shared" si="6"/>
        <v>1.246057305013523E-3</v>
      </c>
      <c r="AA36">
        <v>6</v>
      </c>
      <c r="AC36" t="s">
        <v>33</v>
      </c>
      <c r="AE36" t="s">
        <v>35</v>
      </c>
    </row>
    <row r="37" spans="1:31">
      <c r="A37" t="s">
        <v>36</v>
      </c>
      <c r="B37" s="6"/>
      <c r="C37" s="11">
        <v>46952.345000000001</v>
      </c>
      <c r="D37" s="6"/>
      <c r="E37">
        <f t="shared" si="0"/>
        <v>146.77814069446273</v>
      </c>
      <c r="F37">
        <f t="shared" si="1"/>
        <v>147</v>
      </c>
      <c r="G37">
        <f t="shared" si="2"/>
        <v>-6.7720999999437481E-2</v>
      </c>
      <c r="I37">
        <f t="shared" si="3"/>
        <v>-6.7720999999437481E-2</v>
      </c>
      <c r="O37">
        <f t="shared" si="4"/>
        <v>-1.685010150336777E-2</v>
      </c>
      <c r="Q37" s="2">
        <f t="shared" si="5"/>
        <v>31933.845000000001</v>
      </c>
      <c r="R37">
        <f t="shared" si="6"/>
        <v>2.5878483137974275E-3</v>
      </c>
      <c r="AA37">
        <v>6</v>
      </c>
      <c r="AC37" t="s">
        <v>33</v>
      </c>
      <c r="AE37" t="s">
        <v>35</v>
      </c>
    </row>
    <row r="38" spans="1:31">
      <c r="A38" t="s">
        <v>36</v>
      </c>
      <c r="B38" s="6" t="s">
        <v>44</v>
      </c>
      <c r="C38" s="11">
        <v>46972.485000000001</v>
      </c>
      <c r="D38" s="6"/>
      <c r="E38">
        <f t="shared" si="0"/>
        <v>212.75835973306286</v>
      </c>
      <c r="F38">
        <f t="shared" si="1"/>
        <v>213</v>
      </c>
      <c r="G38">
        <f t="shared" si="2"/>
        <v>-7.3758999998972286E-2</v>
      </c>
      <c r="I38">
        <f t="shared" si="3"/>
        <v>-7.3758999998972286E-2</v>
      </c>
      <c r="O38">
        <f t="shared" si="4"/>
        <v>-1.6792044894517272E-2</v>
      </c>
      <c r="Q38" s="2">
        <f t="shared" si="5"/>
        <v>31953.985000000001</v>
      </c>
      <c r="R38">
        <f t="shared" si="6"/>
        <v>3.2452339738729932E-3</v>
      </c>
      <c r="AA38">
        <v>8</v>
      </c>
      <c r="AC38" t="s">
        <v>33</v>
      </c>
      <c r="AE38" t="s">
        <v>35</v>
      </c>
    </row>
    <row r="39" spans="1:31">
      <c r="A39" t="s">
        <v>36</v>
      </c>
      <c r="B39" s="6" t="s">
        <v>44</v>
      </c>
      <c r="C39" s="11">
        <v>46974.525000000001</v>
      </c>
      <c r="D39" s="6"/>
      <c r="E39">
        <f t="shared" si="0"/>
        <v>219.44155967540672</v>
      </c>
      <c r="F39">
        <f t="shared" si="1"/>
        <v>219.5</v>
      </c>
      <c r="G39">
        <f t="shared" si="2"/>
        <v>-1.7838499996287283E-2</v>
      </c>
      <c r="I39">
        <f t="shared" si="3"/>
        <v>-1.7838499996287283E-2</v>
      </c>
      <c r="O39">
        <f t="shared" si="4"/>
        <v>-1.6786327198191085E-2</v>
      </c>
      <c r="Q39" s="2">
        <f t="shared" si="5"/>
        <v>31956.025000000001</v>
      </c>
      <c r="R39">
        <f t="shared" si="6"/>
        <v>1.1070675970535812E-6</v>
      </c>
      <c r="AA39">
        <v>8</v>
      </c>
      <c r="AC39" t="s">
        <v>33</v>
      </c>
      <c r="AE39" t="s">
        <v>35</v>
      </c>
    </row>
    <row r="40" spans="1:31">
      <c r="A40" t="s">
        <v>36</v>
      </c>
      <c r="B40" s="6"/>
      <c r="C40" s="11">
        <v>46987.360000000001</v>
      </c>
      <c r="D40" s="6"/>
      <c r="E40">
        <f t="shared" si="0"/>
        <v>261.49002597929945</v>
      </c>
      <c r="F40">
        <f t="shared" si="1"/>
        <v>261.5</v>
      </c>
      <c r="G40">
        <f t="shared" si="2"/>
        <v>-3.0445000011241063E-3</v>
      </c>
      <c r="I40">
        <f t="shared" si="3"/>
        <v>-3.0445000011241063E-3</v>
      </c>
      <c r="O40">
        <f t="shared" si="4"/>
        <v>-1.6749382083468038E-2</v>
      </c>
      <c r="Q40" s="2">
        <f t="shared" si="5"/>
        <v>31968.86</v>
      </c>
      <c r="R40">
        <f t="shared" si="6"/>
        <v>1.8782379289095176E-4</v>
      </c>
      <c r="AA40">
        <v>6</v>
      </c>
      <c r="AC40" t="s">
        <v>33</v>
      </c>
      <c r="AE40" t="s">
        <v>35</v>
      </c>
    </row>
    <row r="41" spans="1:31">
      <c r="A41" t="s">
        <v>36</v>
      </c>
      <c r="B41" s="6" t="s">
        <v>44</v>
      </c>
      <c r="C41" s="11">
        <v>46990.387000000002</v>
      </c>
      <c r="D41" s="6"/>
      <c r="E41">
        <f t="shared" si="0"/>
        <v>271.40671530551452</v>
      </c>
      <c r="F41">
        <f t="shared" si="1"/>
        <v>271.5</v>
      </c>
      <c r="G41">
        <f t="shared" si="2"/>
        <v>-2.8474499995354563E-2</v>
      </c>
      <c r="I41">
        <f t="shared" si="3"/>
        <v>-2.8474499995354563E-2</v>
      </c>
      <c r="O41">
        <f t="shared" si="4"/>
        <v>-1.67405856275816E-2</v>
      </c>
      <c r="Q41" s="2">
        <f t="shared" si="5"/>
        <v>31971.887000000002</v>
      </c>
      <c r="R41">
        <f t="shared" si="6"/>
        <v>1.3768474639022876E-4</v>
      </c>
      <c r="AA41">
        <v>6</v>
      </c>
      <c r="AC41" t="s">
        <v>33</v>
      </c>
      <c r="AE41" t="s">
        <v>35</v>
      </c>
    </row>
    <row r="42" spans="1:31">
      <c r="A42" t="s">
        <v>36</v>
      </c>
      <c r="B42" s="6"/>
      <c r="C42" s="11">
        <v>47004.392999999996</v>
      </c>
      <c r="D42" s="6"/>
      <c r="E42">
        <f t="shared" si="0"/>
        <v>317.29146941943014</v>
      </c>
      <c r="F42">
        <f t="shared" si="1"/>
        <v>317.5</v>
      </c>
      <c r="G42">
        <f t="shared" si="2"/>
        <v>-6.3652500008174684E-2</v>
      </c>
      <c r="I42">
        <f t="shared" si="3"/>
        <v>-6.3652500008174684E-2</v>
      </c>
      <c r="O42">
        <f t="shared" si="4"/>
        <v>-1.6700121930503978E-2</v>
      </c>
      <c r="Q42" s="2">
        <f t="shared" si="5"/>
        <v>31985.892999999996</v>
      </c>
      <c r="R42">
        <f t="shared" si="6"/>
        <v>2.2045258071485326E-3</v>
      </c>
      <c r="AA42">
        <v>10</v>
      </c>
      <c r="AC42" t="s">
        <v>33</v>
      </c>
      <c r="AE42" t="s">
        <v>35</v>
      </c>
    </row>
    <row r="43" spans="1:31">
      <c r="A43" t="s">
        <v>37</v>
      </c>
      <c r="B43" s="6" t="s">
        <v>44</v>
      </c>
      <c r="C43" s="11">
        <v>47023.372000000003</v>
      </c>
      <c r="D43" s="6"/>
      <c r="E43">
        <f t="shared" si="0"/>
        <v>379.46816143204512</v>
      </c>
      <c r="F43">
        <f t="shared" si="1"/>
        <v>379.5</v>
      </c>
      <c r="G43">
        <f t="shared" si="2"/>
        <v>-9.718499997688923E-3</v>
      </c>
      <c r="I43">
        <f t="shared" si="3"/>
        <v>-9.718499997688923E-3</v>
      </c>
      <c r="O43">
        <f t="shared" si="4"/>
        <v>-1.6645583904008054E-2</v>
      </c>
      <c r="Q43" s="2">
        <f t="shared" si="5"/>
        <v>32004.872000000003</v>
      </c>
      <c r="R43">
        <f t="shared" si="6"/>
        <v>4.7984491445185518E-5</v>
      </c>
      <c r="AA43">
        <v>6</v>
      </c>
      <c r="AC43" t="s">
        <v>33</v>
      </c>
      <c r="AE43" t="s">
        <v>35</v>
      </c>
    </row>
    <row r="44" spans="1:31">
      <c r="A44" t="s">
        <v>39</v>
      </c>
      <c r="B44" s="6" t="s">
        <v>44</v>
      </c>
      <c r="C44" s="11">
        <v>48086.5</v>
      </c>
      <c r="D44" s="6"/>
      <c r="E44">
        <f t="shared" si="0"/>
        <v>3862.3588419718021</v>
      </c>
      <c r="F44">
        <f t="shared" si="1"/>
        <v>3862.5</v>
      </c>
      <c r="G44">
        <f t="shared" si="2"/>
        <v>-4.3087500002002344E-2</v>
      </c>
      <c r="I44">
        <f t="shared" si="3"/>
        <v>-4.3087500002002344E-2</v>
      </c>
      <c r="O44">
        <f t="shared" si="4"/>
        <v>-1.3581778318761235E-2</v>
      </c>
      <c r="Q44" s="2">
        <f t="shared" si="5"/>
        <v>33068</v>
      </c>
      <c r="R44">
        <f t="shared" si="6"/>
        <v>8.7058761204888448E-4</v>
      </c>
      <c r="AA44">
        <v>43</v>
      </c>
      <c r="AC44" t="s">
        <v>38</v>
      </c>
      <c r="AE44" t="s">
        <v>35</v>
      </c>
    </row>
    <row r="45" spans="1:31">
      <c r="A45" t="s">
        <v>40</v>
      </c>
      <c r="B45" s="6" t="s">
        <v>44</v>
      </c>
      <c r="C45" s="11">
        <v>48444.396000000001</v>
      </c>
      <c r="D45">
        <v>0.01</v>
      </c>
      <c r="E45">
        <f t="shared" si="0"/>
        <v>5034.854198130668</v>
      </c>
      <c r="F45">
        <f t="shared" si="1"/>
        <v>5035</v>
      </c>
      <c r="G45">
        <f t="shared" si="2"/>
        <v>-4.4504999998025596E-2</v>
      </c>
      <c r="I45">
        <f t="shared" si="3"/>
        <v>-4.4504999998025596E-2</v>
      </c>
      <c r="O45">
        <f t="shared" si="4"/>
        <v>-1.2550393866076225E-2</v>
      </c>
      <c r="Q45" s="2">
        <f t="shared" si="5"/>
        <v>33425.896000000001</v>
      </c>
      <c r="R45">
        <f t="shared" si="6"/>
        <v>1.0210968530480163E-3</v>
      </c>
      <c r="AA45">
        <v>12</v>
      </c>
      <c r="AC45" t="s">
        <v>38</v>
      </c>
      <c r="AE45" t="s">
        <v>35</v>
      </c>
    </row>
    <row r="46" spans="1:31">
      <c r="A46" t="s">
        <v>40</v>
      </c>
      <c r="B46" s="6"/>
      <c r="C46" s="11">
        <v>48447.46</v>
      </c>
      <c r="D46">
        <v>0.01</v>
      </c>
      <c r="E46">
        <f t="shared" si="0"/>
        <v>5044.8921023577868</v>
      </c>
      <c r="F46">
        <f t="shared" si="1"/>
        <v>5045</v>
      </c>
      <c r="G46">
        <f t="shared" si="2"/>
        <v>-3.2935000002908055E-2</v>
      </c>
      <c r="I46">
        <f t="shared" si="3"/>
        <v>-3.2935000002908055E-2</v>
      </c>
      <c r="O46">
        <f t="shared" si="4"/>
        <v>-1.2541597410189785E-2</v>
      </c>
      <c r="Q46" s="2">
        <f t="shared" si="5"/>
        <v>33428.959999999999</v>
      </c>
      <c r="R46">
        <f t="shared" si="6"/>
        <v>4.1589086930868816E-4</v>
      </c>
      <c r="AA46">
        <v>20</v>
      </c>
      <c r="AC46" t="s">
        <v>38</v>
      </c>
      <c r="AE46" t="s">
        <v>35</v>
      </c>
    </row>
    <row r="47" spans="1:31">
      <c r="A47" t="s">
        <v>41</v>
      </c>
      <c r="B47" s="6"/>
      <c r="C47" s="11">
        <v>48756.493000000002</v>
      </c>
      <c r="D47">
        <v>5.0000000000000001E-3</v>
      </c>
      <c r="E47">
        <f t="shared" si="0"/>
        <v>6057.3084395055776</v>
      </c>
      <c r="F47">
        <f t="shared" si="1"/>
        <v>6057.5</v>
      </c>
      <c r="G47">
        <f t="shared" si="2"/>
        <v>-5.8472500000789296E-2</v>
      </c>
      <c r="I47">
        <f t="shared" si="3"/>
        <v>-5.8472500000789296E-2</v>
      </c>
      <c r="O47">
        <f t="shared" si="4"/>
        <v>-1.1650956251687803E-2</v>
      </c>
      <c r="Q47" s="2">
        <f t="shared" si="5"/>
        <v>33737.993000000002</v>
      </c>
      <c r="R47">
        <f t="shared" si="6"/>
        <v>2.1922569590490256E-3</v>
      </c>
      <c r="AA47">
        <v>29</v>
      </c>
      <c r="AC47" t="s">
        <v>38</v>
      </c>
      <c r="AE47" t="s">
        <v>35</v>
      </c>
    </row>
    <row r="48" spans="1:31">
      <c r="A48" t="s">
        <v>42</v>
      </c>
      <c r="B48" s="6" t="s">
        <v>44</v>
      </c>
      <c r="C48" s="11">
        <v>49536.413999999997</v>
      </c>
      <c r="D48">
        <v>7.0000000000000001E-3</v>
      </c>
      <c r="E48">
        <f t="shared" si="0"/>
        <v>8612.3907837362221</v>
      </c>
      <c r="F48">
        <f t="shared" si="1"/>
        <v>8612.5</v>
      </c>
      <c r="G48">
        <f t="shared" si="2"/>
        <v>-3.3337500004563481E-2</v>
      </c>
      <c r="I48">
        <f t="shared" si="3"/>
        <v>-3.3337500004563481E-2</v>
      </c>
      <c r="O48">
        <f t="shared" si="4"/>
        <v>-9.4034617727025531E-3</v>
      </c>
      <c r="Q48" s="2">
        <f t="shared" si="5"/>
        <v>34517.913999999997</v>
      </c>
      <c r="R48">
        <f t="shared" si="6"/>
        <v>5.728381860841805E-4</v>
      </c>
      <c r="AA48">
        <v>15</v>
      </c>
      <c r="AC48" t="s">
        <v>38</v>
      </c>
      <c r="AE48" t="s">
        <v>35</v>
      </c>
    </row>
    <row r="49" spans="1:31">
      <c r="A49" t="s">
        <v>43</v>
      </c>
      <c r="B49" s="6"/>
      <c r="C49" s="11">
        <v>50898.565000000002</v>
      </c>
      <c r="D49">
        <v>5.0000000000000001E-3</v>
      </c>
      <c r="E49">
        <f t="shared" si="0"/>
        <v>13074.904256608674</v>
      </c>
      <c r="F49">
        <f t="shared" si="1"/>
        <v>13075</v>
      </c>
      <c r="G49">
        <f t="shared" si="2"/>
        <v>-2.922499999840511E-2</v>
      </c>
      <c r="I49">
        <f t="shared" si="3"/>
        <v>-2.922499999840511E-2</v>
      </c>
      <c r="O49">
        <f t="shared" si="4"/>
        <v>-5.4780433333789999E-3</v>
      </c>
      <c r="Q49" s="2">
        <f t="shared" si="5"/>
        <v>35880.065000000002</v>
      </c>
      <c r="R49">
        <f t="shared" si="6"/>
        <v>5.6391795085062799E-4</v>
      </c>
      <c r="AA49">
        <v>14</v>
      </c>
      <c r="AC49" t="s">
        <v>38</v>
      </c>
      <c r="AE49" t="s">
        <v>35</v>
      </c>
    </row>
    <row r="50" spans="1:31">
      <c r="A50" s="16" t="s">
        <v>52</v>
      </c>
      <c r="B50" s="17" t="s">
        <v>53</v>
      </c>
      <c r="C50" s="18">
        <v>52239.793700000002</v>
      </c>
      <c r="D50" s="17">
        <v>2.7000000000000001E-3</v>
      </c>
      <c r="E50">
        <f t="shared" si="0"/>
        <v>17468.874634307751</v>
      </c>
      <c r="F50">
        <f t="shared" si="1"/>
        <v>17469</v>
      </c>
      <c r="G50">
        <f t="shared" si="2"/>
        <v>-3.8266999996267259E-2</v>
      </c>
      <c r="J50">
        <f>+G50</f>
        <v>-3.8266999996267259E-2</v>
      </c>
      <c r="O50">
        <f t="shared" si="4"/>
        <v>-1.6128806168775583E-3</v>
      </c>
      <c r="Q50" s="2">
        <f t="shared" si="5"/>
        <v>37221.293700000002</v>
      </c>
      <c r="R50">
        <f t="shared" si="6"/>
        <v>1.3435244674785515E-3</v>
      </c>
    </row>
    <row r="51" spans="1:31">
      <c r="A51" s="16" t="s">
        <v>50</v>
      </c>
      <c r="B51" s="17" t="s">
        <v>44</v>
      </c>
      <c r="C51" s="18">
        <v>52817.313000000002</v>
      </c>
      <c r="D51" s="19">
        <v>2E-3</v>
      </c>
      <c r="E51">
        <f t="shared" si="0"/>
        <v>19360.873140415999</v>
      </c>
      <c r="F51">
        <f t="shared" si="1"/>
        <v>19361</v>
      </c>
      <c r="G51">
        <f t="shared" si="2"/>
        <v>-3.8722999997844454E-2</v>
      </c>
      <c r="J51">
        <f>+G51</f>
        <v>-3.8722999997844454E-2</v>
      </c>
      <c r="O51">
        <f t="shared" si="4"/>
        <v>5.1408836836765864E-5</v>
      </c>
      <c r="Q51" s="2">
        <f t="shared" si="5"/>
        <v>37798.813000000002</v>
      </c>
      <c r="R51">
        <f t="shared" si="6"/>
        <v>1.5034547804790052E-3</v>
      </c>
    </row>
    <row r="52" spans="1:31">
      <c r="A52" s="16" t="s">
        <v>50</v>
      </c>
      <c r="B52" s="17" t="s">
        <v>44</v>
      </c>
      <c r="C52" s="18">
        <v>52828.307000000001</v>
      </c>
      <c r="D52" s="19">
        <v>3.0000000000000001E-3</v>
      </c>
      <c r="E52">
        <f t="shared" si="0"/>
        <v>19396.890346379769</v>
      </c>
      <c r="F52">
        <f t="shared" si="1"/>
        <v>19397</v>
      </c>
      <c r="G52">
        <f t="shared" si="2"/>
        <v>-3.347100000246428E-2</v>
      </c>
      <c r="J52">
        <f>+G52</f>
        <v>-3.347100000246428E-2</v>
      </c>
      <c r="O52">
        <f t="shared" si="4"/>
        <v>8.3076078027946587E-5</v>
      </c>
      <c r="Q52" s="2">
        <f t="shared" si="5"/>
        <v>37809.807000000001</v>
      </c>
      <c r="R52">
        <f t="shared" si="6"/>
        <v>1.1258760216154606E-3</v>
      </c>
    </row>
    <row r="53" spans="1:31">
      <c r="A53" s="49" t="s">
        <v>74</v>
      </c>
      <c r="B53" s="50" t="s">
        <v>44</v>
      </c>
      <c r="C53" s="49">
        <v>56045.872100000001</v>
      </c>
      <c r="D53" s="49">
        <v>2.9999999999999997E-4</v>
      </c>
      <c r="E53">
        <f t="shared" si="0"/>
        <v>29937.885881084905</v>
      </c>
      <c r="F53" s="46">
        <f>ROUND(2*E53,0)/2-0.5</f>
        <v>29937.5</v>
      </c>
      <c r="G53">
        <f t="shared" si="2"/>
        <v>0.11778749999939464</v>
      </c>
      <c r="J53">
        <f>+G53</f>
        <v>0.11778749999939464</v>
      </c>
      <c r="O53">
        <f t="shared" si="4"/>
        <v>9.3549804051293248E-3</v>
      </c>
      <c r="Q53" s="2">
        <f t="shared" si="5"/>
        <v>41027.372100000001</v>
      </c>
      <c r="R53">
        <f t="shared" si="6"/>
        <v>1.1757611305560731E-2</v>
      </c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53"/>
  <sheetViews>
    <sheetView workbookViewId="0">
      <selection activeCell="R18" sqref="R18:R53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32</v>
      </c>
    </row>
    <row r="2" spans="1:4">
      <c r="A2" t="s">
        <v>28</v>
      </c>
      <c r="C2" s="13" t="s">
        <v>47</v>
      </c>
    </row>
    <row r="3" spans="1:4" ht="13.5" thickBot="1"/>
    <row r="4" spans="1:4">
      <c r="A4" s="8" t="s">
        <v>1</v>
      </c>
      <c r="C4" s="12" t="s">
        <v>46</v>
      </c>
      <c r="D4" s="3">
        <v>0.51</v>
      </c>
    </row>
    <row r="6" spans="1:4">
      <c r="A6" s="8" t="s">
        <v>2</v>
      </c>
    </row>
    <row r="7" spans="1:4">
      <c r="A7" t="s">
        <v>3</v>
      </c>
      <c r="C7" s="11">
        <v>46907.542000000001</v>
      </c>
      <c r="D7" t="s">
        <v>45</v>
      </c>
    </row>
    <row r="8" spans="1:4">
      <c r="A8" t="s">
        <v>4</v>
      </c>
      <c r="C8">
        <f>+D4</f>
        <v>0.51</v>
      </c>
    </row>
    <row r="10" spans="1:4" ht="13.5" thickBot="1">
      <c r="C10" s="7" t="s">
        <v>23</v>
      </c>
      <c r="D10" s="7" t="s">
        <v>24</v>
      </c>
    </row>
    <row r="11" spans="1:4">
      <c r="A11" t="s">
        <v>17</v>
      </c>
      <c r="C11">
        <f>INTERCEPT(G21:G992,$F21:$F992)</f>
        <v>1.3953939441262221E-2</v>
      </c>
      <c r="D11" s="6"/>
    </row>
    <row r="12" spans="1:4">
      <c r="A12" t="s">
        <v>18</v>
      </c>
      <c r="C12">
        <f>SLOPE(G21:G992,$F21:$F992)</f>
        <v>-9.2976252670726413E-7</v>
      </c>
      <c r="D12" s="6"/>
    </row>
    <row r="13" spans="1:4">
      <c r="A13" t="s">
        <v>22</v>
      </c>
      <c r="C13" s="6" t="s">
        <v>15</v>
      </c>
      <c r="D13" s="6"/>
    </row>
    <row r="14" spans="1:4">
      <c r="A14" t="s">
        <v>27</v>
      </c>
    </row>
    <row r="15" spans="1:4">
      <c r="A15" s="4" t="s">
        <v>19</v>
      </c>
      <c r="C15">
        <f>+D15+C8/2</f>
        <v>50898.82</v>
      </c>
      <c r="D15" s="11">
        <v>50898.565000000002</v>
      </c>
    </row>
    <row r="16" spans="1:4">
      <c r="A16" s="8" t="s">
        <v>5</v>
      </c>
      <c r="C16">
        <f>+$C8+C12</f>
        <v>0.50999907023747326</v>
      </c>
    </row>
    <row r="17" spans="1:31" ht="13.5" thickBot="1"/>
    <row r="18" spans="1:31" ht="14.25" thickTop="1" thickBot="1">
      <c r="A18" s="8" t="s">
        <v>6</v>
      </c>
      <c r="C18" s="5">
        <f>+C15</f>
        <v>50898.82</v>
      </c>
      <c r="D18" s="3">
        <f>+C16</f>
        <v>0.50999907023747326</v>
      </c>
      <c r="R18">
        <f>SQRT(SUM(R21:R125)/(COUNT(R21:R125)-1))</f>
        <v>7.2241846550793187E-2</v>
      </c>
    </row>
    <row r="19" spans="1:31" ht="13.5" thickTop="1"/>
    <row r="20" spans="1:31" ht="1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45</v>
      </c>
      <c r="J20" s="10" t="s">
        <v>20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16</v>
      </c>
      <c r="R20" s="52" t="s">
        <v>78</v>
      </c>
    </row>
    <row r="21" spans="1:31">
      <c r="A21" t="s">
        <v>34</v>
      </c>
      <c r="B21" s="6"/>
      <c r="C21" s="11">
        <v>46907.542000000001</v>
      </c>
      <c r="D21" s="6"/>
      <c r="E21">
        <f>+(C21-C$7)/C$8</f>
        <v>0</v>
      </c>
      <c r="F21">
        <f t="shared" ref="F21:F49" si="0">ROUND(2*E21,0)/2</f>
        <v>0</v>
      </c>
      <c r="G21">
        <f>+C21-(C$7+F21*C$8)</f>
        <v>0</v>
      </c>
      <c r="I21">
        <f t="shared" ref="I21:I49" si="1">+G21</f>
        <v>0</v>
      </c>
      <c r="O21">
        <f>+C$11+C$12*$F21</f>
        <v>1.3953939441262221E-2</v>
      </c>
      <c r="Q21" s="2">
        <f>+C21-15018.5</f>
        <v>31889.042000000001</v>
      </c>
      <c r="R21">
        <f>+(G21-O21)^2</f>
        <v>1.9471242593041343E-4</v>
      </c>
    </row>
    <row r="22" spans="1:31">
      <c r="A22" t="s">
        <v>34</v>
      </c>
      <c r="B22" s="6" t="s">
        <v>44</v>
      </c>
      <c r="C22" s="11">
        <v>46908.565999999999</v>
      </c>
      <c r="D22" s="6"/>
      <c r="E22">
        <f t="shared" ref="E22:E49" si="2">+(C22-C$7)/C$8</f>
        <v>2.0078431372502226</v>
      </c>
      <c r="F22">
        <f t="shared" si="0"/>
        <v>2</v>
      </c>
      <c r="G22">
        <f t="shared" ref="G22:G49" si="3">+C22-(C$7+F22*C$8)</f>
        <v>4.0000000008149073E-3</v>
      </c>
      <c r="I22">
        <f t="shared" si="1"/>
        <v>4.0000000008149073E-3</v>
      </c>
      <c r="O22">
        <f t="shared" ref="O22:O49" si="4">+C$11+C$12*$F22</f>
        <v>1.3952079916208808E-2</v>
      </c>
      <c r="Q22" s="2">
        <f t="shared" ref="Q22:Q49" si="5">+C22-15018.5</f>
        <v>31890.065999999999</v>
      </c>
      <c r="R22">
        <f t="shared" ref="R22:R53" si="6">+(G22-O22)^2</f>
        <v>9.9043894642386669E-5</v>
      </c>
      <c r="AA22">
        <v>6</v>
      </c>
      <c r="AC22" t="s">
        <v>33</v>
      </c>
      <c r="AE22" t="s">
        <v>35</v>
      </c>
    </row>
    <row r="23" spans="1:31">
      <c r="A23" t="s">
        <v>34</v>
      </c>
      <c r="B23" s="6"/>
      <c r="C23" s="11">
        <v>46909.59</v>
      </c>
      <c r="D23" s="6"/>
      <c r="E23">
        <f t="shared" si="2"/>
        <v>4.0156862745004451</v>
      </c>
      <c r="F23">
        <f t="shared" si="0"/>
        <v>4</v>
      </c>
      <c r="G23">
        <f t="shared" si="3"/>
        <v>7.9999999943538569E-3</v>
      </c>
      <c r="I23">
        <f t="shared" si="1"/>
        <v>7.9999999943538569E-3</v>
      </c>
      <c r="O23">
        <f t="shared" si="4"/>
        <v>1.3950220391155392E-2</v>
      </c>
      <c r="Q23" s="2">
        <f t="shared" si="5"/>
        <v>31891.089999999997</v>
      </c>
      <c r="R23">
        <f t="shared" si="6"/>
        <v>3.5405122770513018E-5</v>
      </c>
      <c r="AA23">
        <v>9</v>
      </c>
      <c r="AC23" t="s">
        <v>33</v>
      </c>
      <c r="AE23" t="s">
        <v>35</v>
      </c>
    </row>
    <row r="24" spans="1:31">
      <c r="A24" t="s">
        <v>34</v>
      </c>
      <c r="B24" s="6" t="s">
        <v>44</v>
      </c>
      <c r="C24" s="11">
        <v>46910.603999999999</v>
      </c>
      <c r="D24" s="6"/>
      <c r="E24">
        <f t="shared" si="2"/>
        <v>6.0039215686236842</v>
      </c>
      <c r="F24">
        <f t="shared" si="0"/>
        <v>6</v>
      </c>
      <c r="G24">
        <f t="shared" si="3"/>
        <v>2.0000000004074536E-3</v>
      </c>
      <c r="I24">
        <f t="shared" si="1"/>
        <v>2.0000000004074536E-3</v>
      </c>
      <c r="O24">
        <f t="shared" si="4"/>
        <v>1.3948360866101978E-2</v>
      </c>
      <c r="Q24" s="2">
        <f t="shared" si="5"/>
        <v>31892.103999999999</v>
      </c>
      <c r="R24">
        <f t="shared" si="6"/>
        <v>1.4276332737686042E-4</v>
      </c>
      <c r="AA24">
        <v>5</v>
      </c>
      <c r="AC24" t="s">
        <v>33</v>
      </c>
      <c r="AE24" t="s">
        <v>35</v>
      </c>
    </row>
    <row r="25" spans="1:31">
      <c r="A25" t="s">
        <v>34</v>
      </c>
      <c r="B25" s="6"/>
      <c r="C25" s="11">
        <v>46914.461000000003</v>
      </c>
      <c r="D25" s="6"/>
      <c r="E25">
        <f t="shared" si="2"/>
        <v>13.566666666669976</v>
      </c>
      <c r="F25">
        <f t="shared" si="0"/>
        <v>13.5</v>
      </c>
      <c r="G25">
        <f t="shared" si="3"/>
        <v>3.3999999999650754E-2</v>
      </c>
      <c r="I25">
        <f t="shared" si="1"/>
        <v>3.3999999999650754E-2</v>
      </c>
      <c r="O25">
        <f t="shared" si="4"/>
        <v>1.3941387647151674E-2</v>
      </c>
      <c r="Q25" s="2">
        <f t="shared" si="5"/>
        <v>31895.961000000003</v>
      </c>
      <c r="R25">
        <f t="shared" si="6"/>
        <v>4.0234792950782878E-4</v>
      </c>
      <c r="AA25">
        <v>7</v>
      </c>
      <c r="AC25" t="s">
        <v>33</v>
      </c>
      <c r="AE25" t="s">
        <v>35</v>
      </c>
    </row>
    <row r="26" spans="1:31">
      <c r="A26" t="s">
        <v>34</v>
      </c>
      <c r="B26" s="6" t="s">
        <v>44</v>
      </c>
      <c r="C26" s="11">
        <v>46915.489000000001</v>
      </c>
      <c r="D26" s="6"/>
      <c r="E26">
        <f t="shared" si="2"/>
        <v>15.582352941176699</v>
      </c>
      <c r="F26">
        <f t="shared" si="0"/>
        <v>15.5</v>
      </c>
      <c r="G26">
        <f t="shared" si="3"/>
        <v>4.2000000001280569E-2</v>
      </c>
      <c r="I26">
        <f t="shared" si="1"/>
        <v>4.2000000001280569E-2</v>
      </c>
      <c r="O26">
        <f t="shared" si="4"/>
        <v>1.3939528122098258E-2</v>
      </c>
      <c r="Q26" s="2">
        <f t="shared" si="5"/>
        <v>31896.989000000001</v>
      </c>
      <c r="R26">
        <f t="shared" si="6"/>
        <v>7.8739008208238126E-4</v>
      </c>
      <c r="AA26">
        <v>6</v>
      </c>
      <c r="AC26" t="s">
        <v>33</v>
      </c>
      <c r="AE26" t="s">
        <v>35</v>
      </c>
    </row>
    <row r="27" spans="1:31">
      <c r="A27" t="s">
        <v>34</v>
      </c>
      <c r="B27" s="6" t="s">
        <v>44</v>
      </c>
      <c r="C27" s="11">
        <v>46917.525999999998</v>
      </c>
      <c r="D27" s="6"/>
      <c r="E27">
        <f t="shared" si="2"/>
        <v>19.576470588228901</v>
      </c>
      <c r="F27">
        <f t="shared" si="0"/>
        <v>19.5</v>
      </c>
      <c r="G27">
        <f t="shared" si="3"/>
        <v>3.8999999997031409E-2</v>
      </c>
      <c r="I27">
        <f t="shared" si="1"/>
        <v>3.8999999997031409E-2</v>
      </c>
      <c r="O27">
        <f t="shared" si="4"/>
        <v>1.3935809071991431E-2</v>
      </c>
      <c r="Q27" s="2">
        <f t="shared" si="5"/>
        <v>31899.025999999998</v>
      </c>
      <c r="R27">
        <f t="shared" si="6"/>
        <v>6.2821366672685642E-4</v>
      </c>
      <c r="AA27">
        <v>11</v>
      </c>
      <c r="AC27" t="s">
        <v>33</v>
      </c>
      <c r="AE27" t="s">
        <v>35</v>
      </c>
    </row>
    <row r="28" spans="1:31">
      <c r="A28" t="s">
        <v>34</v>
      </c>
      <c r="B28" s="6"/>
      <c r="C28" s="11">
        <v>46923.436999999998</v>
      </c>
      <c r="D28" s="6"/>
      <c r="E28">
        <f t="shared" si="2"/>
        <v>31.16666666666039</v>
      </c>
      <c r="F28">
        <f t="shared" si="0"/>
        <v>31</v>
      </c>
      <c r="G28">
        <f t="shared" si="3"/>
        <v>8.4999999999126885E-2</v>
      </c>
      <c r="I28">
        <f t="shared" si="1"/>
        <v>8.4999999999126885E-2</v>
      </c>
      <c r="O28">
        <f t="shared" si="4"/>
        <v>1.3925116802934297E-2</v>
      </c>
      <c r="Q28" s="2">
        <f t="shared" si="5"/>
        <v>31904.936999999998</v>
      </c>
      <c r="R28">
        <f t="shared" si="6"/>
        <v>5.0516390213524208E-3</v>
      </c>
      <c r="AA28">
        <v>7</v>
      </c>
      <c r="AC28" t="s">
        <v>33</v>
      </c>
      <c r="AE28" t="s">
        <v>35</v>
      </c>
    </row>
    <row r="29" spans="1:31">
      <c r="A29" t="s">
        <v>34</v>
      </c>
      <c r="B29" s="6" t="s">
        <v>44</v>
      </c>
      <c r="C29" s="11">
        <v>46923.623</v>
      </c>
      <c r="D29" s="6"/>
      <c r="E29">
        <f t="shared" si="2"/>
        <v>31.531372549016297</v>
      </c>
      <c r="F29">
        <f t="shared" si="0"/>
        <v>31.5</v>
      </c>
      <c r="G29">
        <f t="shared" si="3"/>
        <v>1.5999999995983671E-2</v>
      </c>
      <c r="I29">
        <f t="shared" si="1"/>
        <v>1.5999999995983671E-2</v>
      </c>
      <c r="O29">
        <f t="shared" si="4"/>
        <v>1.3924651921670942E-2</v>
      </c>
      <c r="Q29" s="2">
        <f t="shared" si="5"/>
        <v>31905.123</v>
      </c>
      <c r="R29">
        <f t="shared" si="6"/>
        <v>4.3070696295535526E-6</v>
      </c>
      <c r="AA29">
        <v>5</v>
      </c>
      <c r="AC29" t="s">
        <v>33</v>
      </c>
      <c r="AE29" t="s">
        <v>35</v>
      </c>
    </row>
    <row r="30" spans="1:31">
      <c r="A30" t="s">
        <v>36</v>
      </c>
      <c r="B30" s="6"/>
      <c r="C30" s="11">
        <v>46932.381999999998</v>
      </c>
      <c r="D30" s="6"/>
      <c r="E30">
        <f t="shared" si="2"/>
        <v>48.705882352934324</v>
      </c>
      <c r="F30">
        <f t="shared" si="0"/>
        <v>48.5</v>
      </c>
      <c r="G30">
        <f t="shared" si="3"/>
        <v>0.10499999999592546</v>
      </c>
      <c r="I30">
        <f t="shared" si="1"/>
        <v>0.10499999999592546</v>
      </c>
      <c r="O30">
        <f t="shared" si="4"/>
        <v>1.390884595871692E-2</v>
      </c>
      <c r="Q30" s="2">
        <f t="shared" si="5"/>
        <v>31913.881999999998</v>
      </c>
      <c r="R30">
        <f t="shared" si="6"/>
        <v>8.2975983438304552E-3</v>
      </c>
      <c r="AA30">
        <v>7</v>
      </c>
      <c r="AC30" t="s">
        <v>33</v>
      </c>
      <c r="AE30" t="s">
        <v>35</v>
      </c>
    </row>
    <row r="31" spans="1:31">
      <c r="A31" t="s">
        <v>36</v>
      </c>
      <c r="B31" s="6" t="s">
        <v>44</v>
      </c>
      <c r="C31" s="11">
        <v>46932.586000000003</v>
      </c>
      <c r="D31" s="6"/>
      <c r="E31">
        <f t="shared" si="2"/>
        <v>49.105882352944484</v>
      </c>
      <c r="F31">
        <f t="shared" si="0"/>
        <v>49</v>
      </c>
      <c r="G31">
        <f t="shared" si="3"/>
        <v>5.400000000372529E-2</v>
      </c>
      <c r="I31">
        <f t="shared" si="1"/>
        <v>5.400000000372529E-2</v>
      </c>
      <c r="O31">
        <f t="shared" si="4"/>
        <v>1.3908381077453565E-2</v>
      </c>
      <c r="Q31" s="2">
        <f t="shared" si="5"/>
        <v>31914.086000000003</v>
      </c>
      <c r="R31">
        <f t="shared" si="6"/>
        <v>1.6073379081293889E-3</v>
      </c>
      <c r="AA31">
        <v>5</v>
      </c>
      <c r="AC31" t="s">
        <v>33</v>
      </c>
      <c r="AE31" t="s">
        <v>35</v>
      </c>
    </row>
    <row r="32" spans="1:31">
      <c r="A32" t="s">
        <v>36</v>
      </c>
      <c r="B32" s="6"/>
      <c r="C32" s="11">
        <v>46938.491999999998</v>
      </c>
      <c r="D32" s="6"/>
      <c r="E32">
        <f t="shared" si="2"/>
        <v>60.686274509798217</v>
      </c>
      <c r="F32">
        <f t="shared" si="0"/>
        <v>60.5</v>
      </c>
      <c r="G32">
        <f t="shared" si="3"/>
        <v>9.4999999993888196E-2</v>
      </c>
      <c r="I32">
        <f t="shared" si="1"/>
        <v>9.4999999993888196E-2</v>
      </c>
      <c r="O32">
        <f t="shared" si="4"/>
        <v>1.3897688808396431E-2</v>
      </c>
      <c r="Q32" s="2">
        <f t="shared" si="5"/>
        <v>31919.991999999998</v>
      </c>
      <c r="R32">
        <f t="shared" si="6"/>
        <v>6.5775848796283433E-3</v>
      </c>
      <c r="AA32">
        <v>5</v>
      </c>
      <c r="AC32" t="s">
        <v>33</v>
      </c>
      <c r="AE32" t="s">
        <v>35</v>
      </c>
    </row>
    <row r="33" spans="1:31">
      <c r="A33" t="s">
        <v>36</v>
      </c>
      <c r="B33" s="6" t="s">
        <v>44</v>
      </c>
      <c r="C33" s="11">
        <v>46939.517999999996</v>
      </c>
      <c r="D33" s="6"/>
      <c r="E33">
        <f t="shared" si="2"/>
        <v>62.698039215676687</v>
      </c>
      <c r="F33">
        <f t="shared" si="0"/>
        <v>62.5</v>
      </c>
      <c r="G33">
        <f t="shared" si="3"/>
        <v>0.10099999999511056</v>
      </c>
      <c r="I33">
        <f t="shared" si="1"/>
        <v>0.10099999999511056</v>
      </c>
      <c r="O33">
        <f t="shared" si="4"/>
        <v>1.3895829283343018E-2</v>
      </c>
      <c r="Q33" s="2">
        <f t="shared" si="5"/>
        <v>31921.017999999996</v>
      </c>
      <c r="R33">
        <f t="shared" si="6"/>
        <v>7.5871365553847429E-3</v>
      </c>
      <c r="AA33">
        <v>6</v>
      </c>
      <c r="AC33" t="s">
        <v>33</v>
      </c>
      <c r="AE33" t="s">
        <v>35</v>
      </c>
    </row>
    <row r="34" spans="1:31">
      <c r="A34" t="s">
        <v>36</v>
      </c>
      <c r="B34" s="6" t="s">
        <v>44</v>
      </c>
      <c r="C34" s="11">
        <v>46941.538999999997</v>
      </c>
      <c r="D34" s="6"/>
      <c r="E34">
        <f t="shared" si="2"/>
        <v>66.660784313717159</v>
      </c>
      <c r="F34">
        <f t="shared" si="0"/>
        <v>66.5</v>
      </c>
      <c r="G34">
        <f t="shared" si="3"/>
        <v>8.1999999994877726E-2</v>
      </c>
      <c r="I34">
        <f t="shared" si="1"/>
        <v>8.1999999994877726E-2</v>
      </c>
      <c r="O34">
        <f t="shared" si="4"/>
        <v>1.3892110233236188E-2</v>
      </c>
      <c r="Q34" s="2">
        <f t="shared" si="5"/>
        <v>31923.038999999997</v>
      </c>
      <c r="R34">
        <f t="shared" si="6"/>
        <v>4.6386846477839156E-3</v>
      </c>
      <c r="AA34">
        <v>6</v>
      </c>
      <c r="AC34" t="s">
        <v>33</v>
      </c>
      <c r="AE34" t="s">
        <v>35</v>
      </c>
    </row>
    <row r="35" spans="1:31">
      <c r="A35" t="s">
        <v>36</v>
      </c>
      <c r="B35" s="6" t="s">
        <v>44</v>
      </c>
      <c r="C35" s="11">
        <v>46946.43</v>
      </c>
      <c r="D35" s="6"/>
      <c r="E35">
        <f t="shared" si="2"/>
        <v>76.250980392154915</v>
      </c>
      <c r="F35">
        <f t="shared" si="0"/>
        <v>76.5</v>
      </c>
      <c r="G35">
        <f t="shared" si="3"/>
        <v>-0.12700000000040745</v>
      </c>
      <c r="I35">
        <f t="shared" si="1"/>
        <v>-0.12700000000040745</v>
      </c>
      <c r="O35">
        <f t="shared" si="4"/>
        <v>1.3882812607969116E-2</v>
      </c>
      <c r="Q35" s="2">
        <f t="shared" si="5"/>
        <v>31927.93</v>
      </c>
      <c r="R35">
        <f t="shared" si="6"/>
        <v>1.9847966888446946E-2</v>
      </c>
      <c r="AA35">
        <v>9</v>
      </c>
      <c r="AC35" t="s">
        <v>33</v>
      </c>
      <c r="AE35" t="s">
        <v>35</v>
      </c>
    </row>
    <row r="36" spans="1:31">
      <c r="A36" t="s">
        <v>36</v>
      </c>
      <c r="B36" s="6" t="s">
        <v>44</v>
      </c>
      <c r="C36" s="11">
        <v>46948.463000000003</v>
      </c>
      <c r="D36" s="6"/>
      <c r="E36">
        <f t="shared" si="2"/>
        <v>80.237254901964889</v>
      </c>
      <c r="F36">
        <f t="shared" si="0"/>
        <v>80</v>
      </c>
      <c r="G36">
        <f t="shared" si="3"/>
        <v>0.12099999999918509</v>
      </c>
      <c r="I36">
        <f t="shared" si="1"/>
        <v>0.12099999999918509</v>
      </c>
      <c r="O36">
        <f t="shared" si="4"/>
        <v>1.3879558439125641E-2</v>
      </c>
      <c r="Q36" s="2">
        <f t="shared" si="5"/>
        <v>31929.963000000003</v>
      </c>
      <c r="R36">
        <f t="shared" si="6"/>
        <v>1.1474789000022113E-2</v>
      </c>
      <c r="AA36">
        <v>6</v>
      </c>
      <c r="AC36" t="s">
        <v>33</v>
      </c>
      <c r="AE36" t="s">
        <v>35</v>
      </c>
    </row>
    <row r="37" spans="1:31">
      <c r="A37" t="s">
        <v>36</v>
      </c>
      <c r="B37" s="6"/>
      <c r="C37" s="11">
        <v>46952.345000000001</v>
      </c>
      <c r="D37" s="6"/>
      <c r="E37">
        <f t="shared" si="2"/>
        <v>87.849019607842905</v>
      </c>
      <c r="F37">
        <f t="shared" si="0"/>
        <v>88</v>
      </c>
      <c r="G37">
        <f t="shared" si="3"/>
        <v>-7.6999999997497071E-2</v>
      </c>
      <c r="I37">
        <f t="shared" si="1"/>
        <v>-7.6999999997497071E-2</v>
      </c>
      <c r="O37">
        <f t="shared" si="4"/>
        <v>1.3872120338911982E-2</v>
      </c>
      <c r="Q37" s="2">
        <f t="shared" si="5"/>
        <v>31933.845000000001</v>
      </c>
      <c r="R37">
        <f t="shared" si="6"/>
        <v>8.2577422544348085E-3</v>
      </c>
      <c r="AA37">
        <v>6</v>
      </c>
      <c r="AC37" t="s">
        <v>33</v>
      </c>
      <c r="AE37" t="s">
        <v>35</v>
      </c>
    </row>
    <row r="38" spans="1:31">
      <c r="A38" t="s">
        <v>36</v>
      </c>
      <c r="B38" s="6" t="s">
        <v>44</v>
      </c>
      <c r="C38" s="11">
        <v>46972.485000000001</v>
      </c>
      <c r="D38" s="6"/>
      <c r="E38">
        <f t="shared" si="2"/>
        <v>127.33921568627314</v>
      </c>
      <c r="F38">
        <f t="shared" si="0"/>
        <v>127.5</v>
      </c>
      <c r="G38">
        <f t="shared" si="3"/>
        <v>-8.2000000002153683E-2</v>
      </c>
      <c r="I38">
        <f t="shared" si="1"/>
        <v>-8.2000000002153683E-2</v>
      </c>
      <c r="O38">
        <f t="shared" si="4"/>
        <v>1.3835394719107046E-2</v>
      </c>
      <c r="Q38" s="2">
        <f t="shared" si="5"/>
        <v>31953.985000000001</v>
      </c>
      <c r="R38">
        <f t="shared" si="6"/>
        <v>9.1844228813798504E-3</v>
      </c>
      <c r="AA38">
        <v>8</v>
      </c>
      <c r="AC38" t="s">
        <v>33</v>
      </c>
      <c r="AE38" t="s">
        <v>35</v>
      </c>
    </row>
    <row r="39" spans="1:31">
      <c r="A39" t="s">
        <v>36</v>
      </c>
      <c r="B39" s="6" t="s">
        <v>44</v>
      </c>
      <c r="C39" s="11">
        <v>46974.525000000001</v>
      </c>
      <c r="D39" s="6"/>
      <c r="E39">
        <f t="shared" si="2"/>
        <v>131.33921568627485</v>
      </c>
      <c r="F39">
        <f t="shared" si="0"/>
        <v>131.5</v>
      </c>
      <c r="G39">
        <f t="shared" si="3"/>
        <v>-8.2000000002153683E-2</v>
      </c>
      <c r="I39">
        <f t="shared" si="1"/>
        <v>-8.2000000002153683E-2</v>
      </c>
      <c r="O39">
        <f t="shared" si="4"/>
        <v>1.3831675669000216E-2</v>
      </c>
      <c r="Q39" s="2">
        <f t="shared" si="5"/>
        <v>31956.025000000001</v>
      </c>
      <c r="R39">
        <f t="shared" si="6"/>
        <v>9.1837100619412311E-3</v>
      </c>
      <c r="AA39">
        <v>8</v>
      </c>
      <c r="AC39" t="s">
        <v>33</v>
      </c>
      <c r="AE39" t="s">
        <v>35</v>
      </c>
    </row>
    <row r="40" spans="1:31">
      <c r="A40" t="s">
        <v>36</v>
      </c>
      <c r="B40" s="6"/>
      <c r="C40" s="11">
        <v>46987.360000000001</v>
      </c>
      <c r="D40" s="6"/>
      <c r="E40">
        <f t="shared" si="2"/>
        <v>156.50588235293981</v>
      </c>
      <c r="F40">
        <f t="shared" si="0"/>
        <v>156.5</v>
      </c>
      <c r="G40">
        <f t="shared" si="3"/>
        <v>2.9999999969732016E-3</v>
      </c>
      <c r="I40">
        <f t="shared" si="1"/>
        <v>2.9999999969732016E-3</v>
      </c>
      <c r="O40">
        <f t="shared" si="4"/>
        <v>1.3808431605832535E-2</v>
      </c>
      <c r="Q40" s="2">
        <f t="shared" si="5"/>
        <v>31968.86</v>
      </c>
      <c r="R40">
        <f t="shared" si="6"/>
        <v>1.1682219384338956E-4</v>
      </c>
      <c r="AA40">
        <v>6</v>
      </c>
      <c r="AC40" t="s">
        <v>33</v>
      </c>
      <c r="AE40" t="s">
        <v>35</v>
      </c>
    </row>
    <row r="41" spans="1:31">
      <c r="A41" t="s">
        <v>36</v>
      </c>
      <c r="B41" s="6" t="s">
        <v>44</v>
      </c>
      <c r="C41" s="11">
        <v>46990.387000000002</v>
      </c>
      <c r="D41" s="6"/>
      <c r="E41">
        <f t="shared" si="2"/>
        <v>162.44117647059051</v>
      </c>
      <c r="F41">
        <f t="shared" si="0"/>
        <v>162.5</v>
      </c>
      <c r="G41">
        <f t="shared" si="3"/>
        <v>-2.9999999998835847E-2</v>
      </c>
      <c r="I41">
        <f t="shared" si="1"/>
        <v>-2.9999999998835847E-2</v>
      </c>
      <c r="O41">
        <f t="shared" si="4"/>
        <v>1.3802853030672291E-2</v>
      </c>
      <c r="Q41" s="2">
        <f t="shared" si="5"/>
        <v>31971.887000000002</v>
      </c>
      <c r="R41">
        <f t="shared" si="6"/>
        <v>1.91868993352469E-3</v>
      </c>
      <c r="AA41">
        <v>6</v>
      </c>
      <c r="AC41" t="s">
        <v>33</v>
      </c>
      <c r="AE41" t="s">
        <v>35</v>
      </c>
    </row>
    <row r="42" spans="1:31">
      <c r="A42" t="s">
        <v>36</v>
      </c>
      <c r="B42" s="6"/>
      <c r="C42" s="11">
        <v>47004.392999999996</v>
      </c>
      <c r="D42" s="6"/>
      <c r="E42">
        <f t="shared" si="2"/>
        <v>189.90392156861785</v>
      </c>
      <c r="F42">
        <f t="shared" si="0"/>
        <v>190</v>
      </c>
      <c r="G42">
        <f t="shared" si="3"/>
        <v>-4.9000000006344635E-2</v>
      </c>
      <c r="I42">
        <f t="shared" si="1"/>
        <v>-4.9000000006344635E-2</v>
      </c>
      <c r="O42">
        <f t="shared" si="4"/>
        <v>1.3777284561187842E-2</v>
      </c>
      <c r="Q42" s="2">
        <f t="shared" si="5"/>
        <v>31985.892999999996</v>
      </c>
      <c r="R42">
        <f t="shared" si="6"/>
        <v>3.9409874576729516E-3</v>
      </c>
      <c r="AA42">
        <v>10</v>
      </c>
      <c r="AC42" t="s">
        <v>33</v>
      </c>
      <c r="AE42" t="s">
        <v>35</v>
      </c>
    </row>
    <row r="43" spans="1:31">
      <c r="A43" t="s">
        <v>37</v>
      </c>
      <c r="B43" s="6" t="s">
        <v>44</v>
      </c>
      <c r="C43" s="11">
        <v>47023.372000000003</v>
      </c>
      <c r="D43" s="6"/>
      <c r="E43">
        <f t="shared" si="2"/>
        <v>227.11764705882695</v>
      </c>
      <c r="F43">
        <f t="shared" si="0"/>
        <v>227</v>
      </c>
      <c r="G43">
        <f t="shared" si="3"/>
        <v>6.0000000004947651E-2</v>
      </c>
      <c r="I43">
        <f t="shared" si="1"/>
        <v>6.0000000004947651E-2</v>
      </c>
      <c r="O43">
        <f t="shared" si="4"/>
        <v>1.3742883347699672E-2</v>
      </c>
      <c r="Q43" s="2">
        <f t="shared" si="5"/>
        <v>32004.872000000003</v>
      </c>
      <c r="R43">
        <f t="shared" si="6"/>
        <v>2.1397208414422482E-3</v>
      </c>
      <c r="AA43">
        <v>6</v>
      </c>
      <c r="AC43" t="s">
        <v>33</v>
      </c>
      <c r="AE43" t="s">
        <v>35</v>
      </c>
    </row>
    <row r="44" spans="1:31">
      <c r="A44" t="s">
        <v>39</v>
      </c>
      <c r="B44" s="6" t="s">
        <v>44</v>
      </c>
      <c r="C44" s="11">
        <v>48086.5</v>
      </c>
      <c r="D44" s="6"/>
      <c r="E44">
        <f t="shared" si="2"/>
        <v>2311.682352941174</v>
      </c>
      <c r="F44">
        <f t="shared" si="0"/>
        <v>2311.5</v>
      </c>
      <c r="G44">
        <f t="shared" si="3"/>
        <v>9.30000000007567E-2</v>
      </c>
      <c r="I44">
        <f t="shared" si="1"/>
        <v>9.30000000007567E-2</v>
      </c>
      <c r="O44">
        <f t="shared" si="4"/>
        <v>1.180479336077838E-2</v>
      </c>
      <c r="Q44" s="2">
        <f t="shared" si="5"/>
        <v>33068</v>
      </c>
      <c r="R44">
        <f t="shared" si="6"/>
        <v>6.5926615813087786E-3</v>
      </c>
      <c r="AA44">
        <v>43</v>
      </c>
      <c r="AC44" t="s">
        <v>38</v>
      </c>
      <c r="AE44" t="s">
        <v>35</v>
      </c>
    </row>
    <row r="45" spans="1:31">
      <c r="A45" t="s">
        <v>40</v>
      </c>
      <c r="B45" s="6" t="s">
        <v>44</v>
      </c>
      <c r="C45" s="11">
        <v>48444.396000000001</v>
      </c>
      <c r="D45">
        <v>0.01</v>
      </c>
      <c r="E45">
        <f t="shared" si="2"/>
        <v>3013.4392156862732</v>
      </c>
      <c r="F45">
        <f t="shared" si="0"/>
        <v>3013.5</v>
      </c>
      <c r="G45">
        <f t="shared" si="3"/>
        <v>-3.1000000002677552E-2</v>
      </c>
      <c r="I45">
        <f t="shared" si="1"/>
        <v>-3.1000000002677552E-2</v>
      </c>
      <c r="O45">
        <f t="shared" si="4"/>
        <v>1.1152100067029882E-2</v>
      </c>
      <c r="Q45" s="2">
        <f t="shared" si="5"/>
        <v>33425.896000000001</v>
      </c>
      <c r="R45">
        <f t="shared" si="6"/>
        <v>1.7767995402866294E-3</v>
      </c>
      <c r="AA45">
        <v>12</v>
      </c>
      <c r="AC45" t="s">
        <v>38</v>
      </c>
      <c r="AE45" t="s">
        <v>35</v>
      </c>
    </row>
    <row r="46" spans="1:31">
      <c r="A46" t="s">
        <v>40</v>
      </c>
      <c r="B46" s="6"/>
      <c r="C46" s="11">
        <v>48447.46</v>
      </c>
      <c r="D46">
        <v>0.01</v>
      </c>
      <c r="E46">
        <f t="shared" si="2"/>
        <v>3019.4470588235249</v>
      </c>
      <c r="F46">
        <f t="shared" si="0"/>
        <v>3019.5</v>
      </c>
      <c r="G46">
        <f t="shared" si="3"/>
        <v>-2.7000000001862645E-2</v>
      </c>
      <c r="I46">
        <f t="shared" si="1"/>
        <v>-2.7000000001862645E-2</v>
      </c>
      <c r="O46">
        <f t="shared" si="4"/>
        <v>1.1146521491869638E-2</v>
      </c>
      <c r="Q46" s="2">
        <f t="shared" si="5"/>
        <v>33428.959999999999</v>
      </c>
      <c r="R46">
        <f t="shared" si="6"/>
        <v>1.4551571020717789E-3</v>
      </c>
      <c r="AA46">
        <v>20</v>
      </c>
      <c r="AC46" t="s">
        <v>38</v>
      </c>
      <c r="AE46" t="s">
        <v>35</v>
      </c>
    </row>
    <row r="47" spans="1:31">
      <c r="A47" t="s">
        <v>41</v>
      </c>
      <c r="B47" s="6"/>
      <c r="C47" s="11">
        <v>48756.493000000002</v>
      </c>
      <c r="D47">
        <v>5.0000000000000001E-3</v>
      </c>
      <c r="E47">
        <f t="shared" si="2"/>
        <v>3625.3941176470607</v>
      </c>
      <c r="F47">
        <f t="shared" si="0"/>
        <v>3625.5</v>
      </c>
      <c r="G47">
        <f t="shared" si="3"/>
        <v>-5.3999999996449333E-2</v>
      </c>
      <c r="I47">
        <f t="shared" si="1"/>
        <v>-5.3999999996449333E-2</v>
      </c>
      <c r="O47">
        <f t="shared" si="4"/>
        <v>1.0583085400685036E-2</v>
      </c>
      <c r="Q47" s="2">
        <f t="shared" si="5"/>
        <v>33737.993000000002</v>
      </c>
      <c r="R47">
        <f t="shared" si="6"/>
        <v>4.1709749194135505E-3</v>
      </c>
      <c r="AA47">
        <v>29</v>
      </c>
      <c r="AC47" t="s">
        <v>38</v>
      </c>
      <c r="AE47" t="s">
        <v>35</v>
      </c>
    </row>
    <row r="48" spans="1:31">
      <c r="A48" t="s">
        <v>42</v>
      </c>
      <c r="B48" s="6" t="s">
        <v>44</v>
      </c>
      <c r="C48" s="11">
        <v>49536.413999999997</v>
      </c>
      <c r="D48">
        <v>7.0000000000000001E-3</v>
      </c>
      <c r="E48">
        <f t="shared" si="2"/>
        <v>5154.6509803921481</v>
      </c>
      <c r="F48">
        <f t="shared" si="0"/>
        <v>5154.5</v>
      </c>
      <c r="G48">
        <f t="shared" si="3"/>
        <v>7.6999999997497071E-2</v>
      </c>
      <c r="I48">
        <f t="shared" si="1"/>
        <v>7.6999999997497071E-2</v>
      </c>
      <c r="O48">
        <f t="shared" si="4"/>
        <v>9.1614784973496274E-3</v>
      </c>
      <c r="Q48" s="2">
        <f t="shared" si="5"/>
        <v>34517.913999999997</v>
      </c>
      <c r="R48">
        <f t="shared" si="6"/>
        <v>4.6020649993259661E-3</v>
      </c>
      <c r="AA48">
        <v>15</v>
      </c>
      <c r="AC48" t="s">
        <v>38</v>
      </c>
      <c r="AE48" t="s">
        <v>35</v>
      </c>
    </row>
    <row r="49" spans="1:31">
      <c r="A49" t="s">
        <v>43</v>
      </c>
      <c r="B49" s="6"/>
      <c r="C49" s="11">
        <v>50898.565000000002</v>
      </c>
      <c r="D49">
        <v>5.0000000000000001E-3</v>
      </c>
      <c r="E49">
        <f t="shared" si="2"/>
        <v>7825.5352941176488</v>
      </c>
      <c r="F49">
        <f t="shared" si="0"/>
        <v>7825.5</v>
      </c>
      <c r="G49">
        <f t="shared" si="3"/>
        <v>1.8000000003667083E-2</v>
      </c>
      <c r="I49">
        <f t="shared" si="1"/>
        <v>1.8000000003667083E-2</v>
      </c>
      <c r="O49">
        <f t="shared" si="4"/>
        <v>6.6780827885145264E-3</v>
      </c>
      <c r="Q49" s="2">
        <f t="shared" si="5"/>
        <v>35880.065000000002</v>
      </c>
      <c r="R49">
        <f t="shared" si="6"/>
        <v>1.2818580942676781E-4</v>
      </c>
      <c r="AA49">
        <v>14</v>
      </c>
      <c r="AC49" t="s">
        <v>38</v>
      </c>
      <c r="AE49" t="s">
        <v>35</v>
      </c>
    </row>
    <row r="50" spans="1:31">
      <c r="A50" s="16" t="s">
        <v>52</v>
      </c>
      <c r="B50" s="17" t="s">
        <v>53</v>
      </c>
      <c r="C50" s="18">
        <v>52239.793700000002</v>
      </c>
      <c r="D50" s="17">
        <v>2.7000000000000001E-3</v>
      </c>
      <c r="E50">
        <f>+(C50-C$7)/C$8</f>
        <v>10455.395490196079</v>
      </c>
      <c r="F50">
        <f>ROUND(2*E50,0)/2</f>
        <v>10455.5</v>
      </c>
      <c r="G50">
        <f>+C50-(C$7+F50*C$8)</f>
        <v>-5.3299999999580905E-2</v>
      </c>
      <c r="J50">
        <f>+G50</f>
        <v>-5.3299999999580905E-2</v>
      </c>
      <c r="O50">
        <f>+C$11+C$12*$F50</f>
        <v>4.2328073432744209E-3</v>
      </c>
      <c r="Q50" s="2">
        <f>+C50-15018.5</f>
        <v>37221.293700000002</v>
      </c>
      <c r="R50">
        <f t="shared" si="6"/>
        <v>3.3100239207501077E-3</v>
      </c>
    </row>
    <row r="51" spans="1:31">
      <c r="A51" s="16" t="s">
        <v>50</v>
      </c>
      <c r="B51" s="17" t="s">
        <v>44</v>
      </c>
      <c r="C51" s="18">
        <v>52817.313000000002</v>
      </c>
      <c r="D51" s="19">
        <v>2E-3</v>
      </c>
      <c r="E51">
        <f>+(C51-C$7)/C$8</f>
        <v>11587.786274509805</v>
      </c>
      <c r="F51">
        <f>ROUND(2*E51,0)/2</f>
        <v>11588</v>
      </c>
      <c r="G51">
        <f>+C51-(C$7+F51*C$8)</f>
        <v>-0.10899999999674037</v>
      </c>
      <c r="J51">
        <f>+G51</f>
        <v>-0.10899999999674037</v>
      </c>
      <c r="O51">
        <f>+C$11+C$12*$F51</f>
        <v>3.1798512817784452E-3</v>
      </c>
      <c r="Q51" s="2">
        <f>+C51-15018.5</f>
        <v>37798.813000000002</v>
      </c>
      <c r="R51">
        <f t="shared" si="6"/>
        <v>1.25843190328706E-2</v>
      </c>
    </row>
    <row r="52" spans="1:31">
      <c r="A52" s="16" t="s">
        <v>50</v>
      </c>
      <c r="B52" s="17" t="s">
        <v>44</v>
      </c>
      <c r="C52" s="18">
        <v>52828.307000000001</v>
      </c>
      <c r="D52" s="19">
        <v>3.0000000000000001E-3</v>
      </c>
      <c r="E52">
        <f>+(C52-C$7)/C$8</f>
        <v>11609.3431372549</v>
      </c>
      <c r="F52">
        <f>ROUND(2*E52,0)/2</f>
        <v>11609.5</v>
      </c>
      <c r="G52">
        <f>+C52-(C$7+F52*C$8)</f>
        <v>-8.000000000174623E-2</v>
      </c>
      <c r="J52">
        <f>+G52</f>
        <v>-8.000000000174623E-2</v>
      </c>
      <c r="O52">
        <f>+C$11+C$12*$F52</f>
        <v>3.1598613874542388E-3</v>
      </c>
      <c r="Q52" s="2">
        <f>+C52-15018.5</f>
        <v>37809.807000000001</v>
      </c>
      <c r="R52">
        <f t="shared" si="6"/>
        <v>6.9155625462710346E-3</v>
      </c>
    </row>
    <row r="53" spans="1:31">
      <c r="A53" s="49" t="s">
        <v>74</v>
      </c>
      <c r="B53" s="50" t="s">
        <v>44</v>
      </c>
      <c r="C53" s="49">
        <v>56045.872100000001</v>
      </c>
      <c r="D53" s="49">
        <v>2.9999999999999997E-4</v>
      </c>
      <c r="E53">
        <f>+(C53-C$7)/C$8</f>
        <v>17918.294313725488</v>
      </c>
      <c r="F53" s="46">
        <f>ROUND(2*E53,0)/2-0.5</f>
        <v>17918</v>
      </c>
      <c r="G53">
        <f>+C53-(C$7+F53*C$8)</f>
        <v>0.15009999999892898</v>
      </c>
      <c r="J53">
        <f>+G53</f>
        <v>0.15009999999892898</v>
      </c>
      <c r="O53">
        <f>+C$11+C$12*$F53</f>
        <v>-2.7055455122785375E-3</v>
      </c>
      <c r="Q53" s="2">
        <f>+C53-15018.5</f>
        <v>41027.372100000001</v>
      </c>
      <c r="R53">
        <f t="shared" si="6"/>
        <v>2.3349534738977711E-2</v>
      </c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Active </vt:lpstr>
      <vt:lpstr>Active 2</vt:lpstr>
      <vt:lpstr>BAV</vt:lpstr>
      <vt:lpstr>B</vt:lpstr>
      <vt:lpstr>C</vt:lpstr>
      <vt:lpstr>E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2024-02-28T04:11:04Z</dcterms:modified>
</cp:coreProperties>
</file>