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7C09960-6487-4CEB-8C3B-4E880E81E0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4" i="1" l="1"/>
  <c r="O22" i="1"/>
  <c r="O25" i="1"/>
  <c r="C15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<sst xmlns="http://schemas.openxmlformats.org/spreadsheetml/2006/main" count="59" uniqueCount="48">
  <si>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</si>
  <si>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</si>
  <si>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</si>
  <si>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</si>
  <si>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</si>
  <si>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</si>
  <si>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</si>
  <si>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</si>
  <si>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</si>
  <si>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</si>
  <si>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</si>
  <si>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</si>
  <si>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</si>
  <si>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</si>
  <si>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</si>
  <si>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</si>
  <si>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</si>
  <si>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</si>
  <si>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</si>
  <si>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</si>
  <si>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</si>
  <si>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</si>
  <si>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</si>
  <si>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</si>
  <si>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</si>
  <si>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</si>
  <si>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</si>
  <si>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</si>
  <si>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</si>
  <si>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</si>
  <si>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</si>
  <si>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</si>
  <si>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</si>
  <si>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</si>
  <si>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</si>
  <si>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</si>
  <si>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</si>
  <si>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</si>
  <si>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</si>
  <si>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</si>
  <si>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V2056 Oph / GSC 5081-1694</t>
  </si>
  <si>
    <t>G5081-1694</t>
  </si>
  <si>
    <t>EA</t>
  </si>
  <si>
    <t>Malkov</t>
  </si>
  <si>
    <t>IBVS 5637</t>
  </si>
  <si>
    <t>I</t>
  </si>
  <si>
    <t>pg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</si>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</sst>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V2056 Oph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-3752</c:v>
                </c:pt>
                <c:pt idx="2">
                  <c:v>3984</c:v>
                </c:pt>
                <c:pt idx="3">
                  <c:v>4164</c:v>
                </c:pt>
                <c:pt idx="4">
                  <c:v>4502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B8-4B7D-B320-4255D2F1C1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-3752</c:v>
                </c:pt>
                <c:pt idx="2">
                  <c:v>3984</c:v>
                </c:pt>
                <c:pt idx="3">
                  <c:v>4164</c:v>
                </c:pt>
                <c:pt idx="4">
                  <c:v>4502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2.4848000004567439E-2</c:v>
                </c:pt>
                <c:pt idx="2">
                  <c:v>0.22578400000202237</c:v>
                </c:pt>
                <c:pt idx="3">
                  <c:v>0.27646400000230642</c:v>
                </c:pt>
                <c:pt idx="4">
                  <c:v>0.29115200000524055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B8-4B7D-B320-4255D2F1C1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-3752</c:v>
                </c:pt>
                <c:pt idx="2">
                  <c:v>3984</c:v>
                </c:pt>
                <c:pt idx="3">
                  <c:v>4164</c:v>
                </c:pt>
                <c:pt idx="4">
                  <c:v>4502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B8-4B7D-B320-4255D2F1C1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-3752</c:v>
                </c:pt>
                <c:pt idx="2">
                  <c:v>3984</c:v>
                </c:pt>
                <c:pt idx="3">
                  <c:v>4164</c:v>
                </c:pt>
                <c:pt idx="4">
                  <c:v>4502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B8-4B7D-B320-4255D2F1C1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-3752</c:v>
                </c:pt>
                <c:pt idx="2">
                  <c:v>3984</c:v>
                </c:pt>
                <c:pt idx="3">
                  <c:v>4164</c:v>
                </c:pt>
                <c:pt idx="4">
                  <c:v>4502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B8-4B7D-B320-4255D2F1C1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-3752</c:v>
                </c:pt>
                <c:pt idx="2">
                  <c:v>3984</c:v>
                </c:pt>
                <c:pt idx="3">
                  <c:v>4164</c:v>
                </c:pt>
                <c:pt idx="4">
                  <c:v>4502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B8-4B7D-B320-4255D2F1C1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-3752</c:v>
                </c:pt>
                <c:pt idx="2">
                  <c:v>3984</c:v>
                </c:pt>
                <c:pt idx="3">
                  <c:v>4164</c:v>
                </c:pt>
                <c:pt idx="4">
                  <c:v>4502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B8-4B7D-B320-4255D2F1C1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-3752</c:v>
                </c:pt>
                <c:pt idx="2">
                  <c:v>3984</c:v>
                </c:pt>
                <c:pt idx="3">
                  <c:v>4164</c:v>
                </c:pt>
                <c:pt idx="4">
                  <c:v>4502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0.10130029950996133</c:v>
                </c:pt>
                <c:pt idx="1">
                  <c:v>-3.0153159384865208E-2</c:v>
                </c:pt>
                <c:pt idx="2">
                  <c:v>0.24088201066054474</c:v>
                </c:pt>
                <c:pt idx="3">
                  <c:v>0.24718841327276989</c:v>
                </c:pt>
                <c:pt idx="4">
                  <c:v>0.259030435955726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B8-4B7D-B320-4255D2F1C1F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-3752</c:v>
                </c:pt>
                <c:pt idx="2">
                  <c:v>3984</c:v>
                </c:pt>
                <c:pt idx="3">
                  <c:v>4164</c:v>
                </c:pt>
                <c:pt idx="4">
                  <c:v>4502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B8-4B7D-B320-4255D2F1C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08952"/>
        <c:axId val="1"/>
      </c:scatterChart>
      <c:valAx>
        <c:axId val="531308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308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398496240601504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AFFAE6-0DF1-988A-FF9C-BB608615A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s="30"/>
      <c r="F1" t="s">
        <v>41</v>
      </c>
    </row>
    <row r="2" spans="1:7" x14ac:dyDescent="0.2">
      <c r="A2" t="s">
        <v>23</v>
      </c>
      <c r="B2" t="s">
        <v>42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37790.519999999997</v>
      </c>
      <c r="D4" s="9">
        <v>2.127424</v>
      </c>
    </row>
    <row r="6" spans="1:7" x14ac:dyDescent="0.2">
      <c r="A6" s="5" t="s">
        <v>1</v>
      </c>
    </row>
    <row r="7" spans="1:7" x14ac:dyDescent="0.2">
      <c r="A7" t="s">
        <v>2</v>
      </c>
      <c r="C7">
        <v>37790.519999999997</v>
      </c>
    </row>
    <row r="8" spans="1:7" x14ac:dyDescent="0.2">
      <c r="A8" t="s">
        <v>3</v>
      </c>
      <c r="C8">
        <v>2.127424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0.10130029950996133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3.5035570067917519E-5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60368.725431597217</v>
      </c>
    </row>
    <row r="15" spans="1:7" x14ac:dyDescent="0.2">
      <c r="A15" s="14" t="s">
        <v>17</v>
      </c>
      <c r="B15" s="12"/>
      <c r="C15" s="15">
        <f ca="1">(C7+C11)+(C8+C12)*INT(MAX(F21:F3533))</f>
        <v>47368.441878435951</v>
      </c>
      <c r="D15" s="16" t="s">
        <v>39</v>
      </c>
      <c r="E15" s="17">
        <f ca="1">ROUND(2*(E14-$C$7)/$C$8,0)/2+E13</f>
        <v>10614</v>
      </c>
    </row>
    <row r="16" spans="1:7" x14ac:dyDescent="0.2">
      <c r="A16" s="18" t="s">
        <v>4</v>
      </c>
      <c r="B16" s="12"/>
      <c r="C16" s="19">
        <f ca="1">+C8+C12</f>
        <v>2.1274590355700678</v>
      </c>
      <c r="D16" s="16" t="s">
        <v>32</v>
      </c>
      <c r="E16" s="26">
        <f ca="1">ROUND(2*(E14-$C$15)/$C$16,0)/2+E13</f>
        <v>6111.5</v>
      </c>
    </row>
    <row r="17" spans="1:18" ht="13.5" thickBot="1" x14ac:dyDescent="0.25">
      <c r="A17" s="16" t="s">
        <v>28</v>
      </c>
      <c r="B17" s="12"/>
      <c r="C17" s="12">
        <f>COUNT(C21:C2191)</f>
        <v>5</v>
      </c>
      <c r="D17" s="16" t="s">
        <v>33</v>
      </c>
      <c r="E17" s="20">
        <f ca="1">+$C$15+$C$16*E16-15018.5-$C$9/24</f>
        <v>45352.303607655755</v>
      </c>
    </row>
    <row r="18" spans="1:18" ht="14.25" thickTop="1" thickBot="1" x14ac:dyDescent="0.25">
      <c r="A18" s="18" t="s">
        <v>5</v>
      </c>
      <c r="B18" s="12"/>
      <c r="C18" s="21">
        <f ca="1">+C15</f>
        <v>47368.441878435951</v>
      </c>
      <c r="D18" s="22">
        <f ca="1">+C16</f>
        <v>2.1274590355700678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46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37</v>
      </c>
    </row>
    <row r="21" spans="1:18" x14ac:dyDescent="0.2">
      <c r="A21" t="s">
        <v>43</v>
      </c>
      <c r="C21" s="10">
        <v>37790.519999999997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0.10130029950996133</v>
      </c>
      <c r="Q21" s="2">
        <f>+C21-15018.5</f>
        <v>22772.019999999997</v>
      </c>
    </row>
    <row r="22" spans="1:18" x14ac:dyDescent="0.2">
      <c r="A22" s="31" t="s">
        <v>44</v>
      </c>
      <c r="B22" s="32" t="s">
        <v>45</v>
      </c>
      <c r="C22" s="31">
        <v>29808.45</v>
      </c>
      <c r="D22" s="31" t="s">
        <v>46</v>
      </c>
      <c r="E22">
        <f>+(C22-C$7)/C$8</f>
        <v>-3751.9883201468047</v>
      </c>
      <c r="F22">
        <f>ROUND(2*E22,0)/2</f>
        <v>-3752</v>
      </c>
      <c r="G22">
        <f>+C22-(C$7+F22*C$8)</f>
        <v>2.4848000004567439E-2</v>
      </c>
      <c r="I22">
        <f>+G22</f>
        <v>2.4848000004567439E-2</v>
      </c>
      <c r="O22">
        <f ca="1">+C$11+C$12*$F22</f>
        <v>-3.0153159384865208E-2</v>
      </c>
      <c r="Q22" s="2">
        <f>+C22-15018.5</f>
        <v>14789.95</v>
      </c>
    </row>
    <row r="23" spans="1:18" x14ac:dyDescent="0.2">
      <c r="A23" s="31" t="s">
        <v>44</v>
      </c>
      <c r="B23" s="32" t="s">
        <v>45</v>
      </c>
      <c r="C23" s="31">
        <v>46266.402999999998</v>
      </c>
      <c r="D23" s="31" t="s">
        <v>46</v>
      </c>
      <c r="E23">
        <f>+(C23-C$7)/C$8</f>
        <v>3984.1061302307398</v>
      </c>
      <c r="F23">
        <f>ROUND(2*E23,0)/2</f>
        <v>3984</v>
      </c>
      <c r="G23">
        <f>+C23-(C$7+F23*C$8)</f>
        <v>0.22578400000202237</v>
      </c>
      <c r="I23">
        <f>+G23</f>
        <v>0.22578400000202237</v>
      </c>
      <c r="O23">
        <f ca="1">+C$11+C$12*$F23</f>
        <v>0.24088201066054474</v>
      </c>
      <c r="Q23" s="2">
        <f>+C23-15018.5</f>
        <v>31247.902999999998</v>
      </c>
    </row>
    <row r="24" spans="1:18" x14ac:dyDescent="0.2">
      <c r="A24" s="31" t="s">
        <v>44</v>
      </c>
      <c r="B24" s="32" t="s">
        <v>45</v>
      </c>
      <c r="C24" s="31">
        <v>46649.39</v>
      </c>
      <c r="D24" s="31" t="s">
        <v>46</v>
      </c>
      <c r="E24">
        <f>+(C24-C$7)/C$8</f>
        <v>4164.1299524683382</v>
      </c>
      <c r="F24">
        <f>ROUND(2*E24,0)/2</f>
        <v>4164</v>
      </c>
      <c r="G24">
        <f>+C24-(C$7+F24*C$8)</f>
        <v>0.27646400000230642</v>
      </c>
      <c r="I24">
        <f>+G24</f>
        <v>0.27646400000230642</v>
      </c>
      <c r="O24">
        <f ca="1">+C$11+C$12*$F24</f>
        <v>0.24718841327276989</v>
      </c>
      <c r="Q24" s="2">
        <f>+C24-15018.5</f>
        <v>31630.89</v>
      </c>
    </row>
    <row r="25" spans="1:18" x14ac:dyDescent="0.2">
      <c r="A25" s="31" t="s">
        <v>44</v>
      </c>
      <c r="B25" s="32" t="s">
        <v>45</v>
      </c>
      <c r="C25" s="31">
        <v>47368.474000000002</v>
      </c>
      <c r="D25" s="31" t="s">
        <v>46</v>
      </c>
      <c r="E25">
        <f>+(C25-C$7)/C$8</f>
        <v>4502.1368565927642</v>
      </c>
      <c r="F25">
        <f>ROUND(2*E25,0)/2</f>
        <v>4502</v>
      </c>
      <c r="G25">
        <f>+C25-(C$7+F25*C$8)</f>
        <v>0.29115200000524055</v>
      </c>
      <c r="I25">
        <f>+G25</f>
        <v>0.29115200000524055</v>
      </c>
      <c r="O25">
        <f ca="1">+C$11+C$12*$F25</f>
        <v>0.259030435955726</v>
      </c>
      <c r="Q25" s="2">
        <f>+C25-15018.5</f>
        <v>32349.974000000002</v>
      </c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2024-02-28T04:24:37Z</dcterms:modified>
</cp:coreProperties>
</file>