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84CD9F2-5833-4C94-BECB-812B9D5CCC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E27" i="1"/>
  <c r="F27" i="1"/>
  <c r="G27" i="1"/>
  <c r="K27" i="1"/>
  <c r="Q27" i="1"/>
  <c r="E26" i="1"/>
  <c r="F26" i="1"/>
  <c r="G26" i="1"/>
  <c r="K26" i="1"/>
  <c r="F11" i="1"/>
  <c r="Q26" i="1"/>
  <c r="E25" i="1"/>
  <c r="F25" i="1"/>
  <c r="G25" i="1"/>
  <c r="K25" i="1"/>
  <c r="G11" i="1"/>
  <c r="E22" i="1"/>
  <c r="F22" i="1"/>
  <c r="R22" i="1"/>
  <c r="E23" i="1"/>
  <c r="F23" i="1"/>
  <c r="R23" i="1"/>
  <c r="E24" i="1"/>
  <c r="F24" i="1"/>
  <c r="G24" i="1"/>
  <c r="E21" i="1"/>
  <c r="F21" i="1"/>
  <c r="Q25" i="1"/>
  <c r="E15" i="1"/>
  <c r="C17" i="1"/>
  <c r="Q22" i="1"/>
  <c r="Q23" i="1"/>
  <c r="J24" i="1"/>
  <c r="Q24" i="1"/>
  <c r="Q21" i="1"/>
  <c r="C12" i="1"/>
  <c r="C16" i="1" l="1"/>
  <c r="D18" i="1" s="1"/>
  <c r="C11" i="1"/>
  <c r="O28" i="1" l="1"/>
  <c r="O23" i="1"/>
  <c r="O27" i="1"/>
  <c r="O21" i="1"/>
  <c r="O25" i="1"/>
  <c r="O24" i="1"/>
  <c r="O26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<sst xmlns="http://schemas.openxmlformats.org/spreadsheetml/2006/main" count="60" uniqueCount="52">
  <si>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</si>
  <si>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</si>
  <si>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</si>
  <si>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</si>
  <si>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</si>
  <si>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</si>
  <si>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</si>
  <si>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</si>
  <si>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</si>
  <si>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</si>
  <si>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</si>
  <si>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</si>
  <si>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</si>
  <si>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</si>
  <si>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</si>
  <si>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</si>
  <si>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</si>
  <si>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</si>
  <si>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</si>
  <si>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</si>
  <si>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</si>
  <si>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</si>
  <si>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</si>
  <si>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</si>
  <si>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</si>
  <si>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</si>
  <si>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</si>
  <si>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</si>
  <si>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not avail.</t>
  </si>
  <si>
    <t># of data points:</t>
  </si>
  <si>
    <t>EB</t>
  </si>
  <si>
    <t>Hipparcos</t>
  </si>
  <si>
    <t>ROTSE</t>
  </si>
  <si>
    <t>?</t>
  </si>
  <si>
    <t>IBVS 5690</t>
  </si>
  <si>
    <t>I</t>
  </si>
  <si>
    <t xml:space="preserve">V2377 Oph / GSC 00992-01402 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</si>
  <si>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</si>
  <si>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</si>
  <si>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</si>
  <si>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</si>
  <si>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</si>
  <si>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</si>
  <si>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</si>
  <si>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0094</t>
  </si>
  <si>
    <t>OEJV 0160</t>
  </si>
  <si>
    <t>BAD?</t>
  </si>
  <si>
    <t>OEJV 0168</t>
  </si>
  <si>
    <t>II</t>
  </si>
  <si>
    <t>JBAV, 63</t>
  </si>
  <si>
    <t>CCD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</si>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</sst>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000"/>
    <numFmt numFmtId="167" formatCode="0.00000"/>
  </numFmts>
  <fonts count="1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0" xfId="0" applyNumberFormat="1" applyAlignment="1"/>
    <xf numFmtId="166" fontId="0" fillId="0" borderId="0" xfId="0" applyNumberFormat="1" applyAlignment="1"/>
    <xf numFmtId="0" fontId="0" fillId="0" borderId="0" xfId="0" applyAlignment="1">
      <alignment vertical="center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V2377 Oph - O-C Diagr.</a:t>
            </a:r>
          </a:p>
        </c:rich>
      </c:tx>
      <c:layout>
        <c:manualLayout>
          <c:xMode val="edge"/>
          <c:yMode val="edge"/>
          <c:x val="0.35541229398021529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7996775290267261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51-4D79-A479-DE9E7E73D3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51-4D79-A479-DE9E7E73D35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3">
                  <c:v>-1.9722209981409833E-3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51-4D79-A479-DE9E7E73D35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4">
                  <c:v>-2.8665420031757094E-3</c:v>
                </c:pt>
                <c:pt idx="5">
                  <c:v>-3.1725680019007996E-3</c:v>
                </c:pt>
                <c:pt idx="6">
                  <c:v>7.5263965045451187E-3</c:v>
                </c:pt>
                <c:pt idx="7">
                  <c:v>-1.2285799995879643E-2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51-4D79-A479-DE9E7E73D35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51-4D79-A479-DE9E7E73D3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51-4D79-A479-DE9E7E73D3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51-4D79-A479-DE9E7E73D3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6.3519858325922392E-3</c:v>
                </c:pt>
                <c:pt idx="1">
                  <c:v>3.0116379024957424E-3</c:v>
                </c:pt>
                <c:pt idx="2">
                  <c:v>3.0113858768483835E-3</c:v>
                </c:pt>
                <c:pt idx="3">
                  <c:v>6.9703435715047155E-4</c:v>
                </c:pt>
                <c:pt idx="4">
                  <c:v>-8.7510163107511717E-4</c:v>
                </c:pt>
                <c:pt idx="5">
                  <c:v>-2.1926917154680911E-3</c:v>
                </c:pt>
                <c:pt idx="6">
                  <c:v>-3.5458174161386875E-3</c:v>
                </c:pt>
                <c:pt idx="7">
                  <c:v>-6.8541580890205886E-3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51-4D79-A479-DE9E7E73D35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  <c:pt idx="1">
                  <c:v>1.3389106992690358E-2</c:v>
                </c:pt>
                <c:pt idx="2">
                  <c:v>6.387227498635184E-3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51-4D79-A479-DE9E7E73D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30008"/>
        <c:axId val="1"/>
      </c:scatterChart>
      <c:valAx>
        <c:axId val="730230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300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662358642972536"/>
          <c:y val="0.9204921861831491"/>
          <c:w val="0.8869150564580073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V2377 Oph - O-C Diagr.</a:t>
            </a:r>
          </a:p>
        </c:rich>
      </c:tx>
      <c:layout>
        <c:manualLayout>
          <c:xMode val="edge"/>
          <c:yMode val="edge"/>
          <c:x val="0.3548387096774193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"/>
          <c:y val="0.14634168126798494"/>
          <c:w val="0.8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03-4F9E-9A30-4BA707FC8DA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03-4F9E-9A30-4BA707FC8DA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3">
                  <c:v>-1.9722209981409833E-3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03-4F9E-9A30-4BA707FC8DA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4">
                  <c:v>-2.8665420031757094E-3</c:v>
                </c:pt>
                <c:pt idx="5">
                  <c:v>-3.1725680019007996E-3</c:v>
                </c:pt>
                <c:pt idx="6">
                  <c:v>7.5263965045451187E-3</c:v>
                </c:pt>
                <c:pt idx="7">
                  <c:v>-1.2285799995879643E-2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03-4F9E-9A30-4BA707FC8DA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03-4F9E-9A30-4BA707FC8D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03-4F9E-9A30-4BA707FC8D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1.2999999999999999E-3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1.1999999999999999E-3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03-4F9E-9A30-4BA707FC8D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6.3519858325922392E-3</c:v>
                </c:pt>
                <c:pt idx="1">
                  <c:v>3.0116379024957424E-3</c:v>
                </c:pt>
                <c:pt idx="2">
                  <c:v>3.0113858768483835E-3</c:v>
                </c:pt>
                <c:pt idx="3">
                  <c:v>6.9703435715047155E-4</c:v>
                </c:pt>
                <c:pt idx="4">
                  <c:v>-8.7510163107511717E-4</c:v>
                </c:pt>
                <c:pt idx="5">
                  <c:v>-2.1926917154680911E-3</c:v>
                </c:pt>
                <c:pt idx="6">
                  <c:v>-3.5458174161386875E-3</c:v>
                </c:pt>
                <c:pt idx="7">
                  <c:v>-6.8541580890205886E-3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03-4F9E-9A30-4BA707FC8DA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6627</c:v>
                </c:pt>
                <c:pt idx="2">
                  <c:v>6627.5</c:v>
                </c:pt>
                <c:pt idx="3">
                  <c:v>11219</c:v>
                </c:pt>
                <c:pt idx="4">
                  <c:v>14338</c:v>
                </c:pt>
                <c:pt idx="5">
                  <c:v>16952</c:v>
                </c:pt>
                <c:pt idx="6">
                  <c:v>19636.5</c:v>
                </c:pt>
                <c:pt idx="7">
                  <c:v>26200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  <c:pt idx="1">
                  <c:v>1.3389106992690358E-2</c:v>
                </c:pt>
                <c:pt idx="2">
                  <c:v>6.387227498635184E-3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603-4F9E-9A30-4BA707FC8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29680"/>
        <c:axId val="1"/>
      </c:scatterChart>
      <c:valAx>
        <c:axId val="730229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322580645161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29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06451612903226"/>
          <c:y val="0.92073298764483702"/>
          <c:w val="0.8854838709677419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19050</xdr:rowOff>
    </xdr:from>
    <xdr:to>
      <xdr:col>17</xdr:col>
      <xdr:colOff>104775</xdr:colOff>
      <xdr:row>18</xdr:row>
      <xdr:rowOff>66675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B9188A0-1C87-96BA-5190-2E30634EA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323850</xdr:colOff>
      <xdr:row>0</xdr:row>
      <xdr:rowOff>0</xdr:rowOff>
    </xdr:from>
    <xdr:to>
      <xdr:col>26</xdr:col>
      <xdr:colOff>657225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A71E1C64-E071-2FB2-16BE-69F7C195F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36</v>
      </c>
      <c r="B1" s="1"/>
    </row>
    <row r="2" spans="1:7">
      <c r="A2" t="s">
        <v>24</v>
      </c>
      <c r="B2" t="s">
        <v>30</v>
      </c>
    </row>
    <row r="3" spans="1:7" ht="13.5" thickBot="1"/>
    <row r="4" spans="1:7" ht="14.25" thickTop="1" thickBot="1">
      <c r="A4" s="5" t="s">
        <v>0</v>
      </c>
      <c r="B4" s="5"/>
      <c r="C4" s="8" t="s">
        <v>28</v>
      </c>
      <c r="D4" s="9" t="s">
        <v>28</v>
      </c>
    </row>
    <row r="6" spans="1:7">
      <c r="A6" s="5" t="s">
        <v>1</v>
      </c>
      <c r="B6" s="5"/>
    </row>
    <row r="7" spans="1:7">
      <c r="A7" t="s">
        <v>2</v>
      </c>
      <c r="C7" s="10">
        <v>48500.031600000002</v>
      </c>
    </row>
    <row r="8" spans="1:7">
      <c r="A8" t="s">
        <v>3</v>
      </c>
      <c r="C8" s="11">
        <v>0.42540375899999999</v>
      </c>
    </row>
    <row r="9" spans="1:7">
      <c r="A9" s="15" t="s">
        <v>37</v>
      </c>
      <c r="B9" s="16"/>
      <c r="C9" s="17">
        <v>-9.5</v>
      </c>
      <c r="D9" s="16" t="s">
        <v>38</v>
      </c>
      <c r="E9" s="16"/>
    </row>
    <row r="10" spans="1:7" ht="13.5" thickBot="1">
      <c r="A10" s="16"/>
      <c r="B10" s="16"/>
      <c r="C10" s="4" t="s">
        <v>20</v>
      </c>
      <c r="D10" s="4" t="s">
        <v>21</v>
      </c>
      <c r="E10" s="16"/>
    </row>
    <row r="11" spans="1:7">
      <c r="A11" s="16" t="s">
        <v>16</v>
      </c>
      <c r="B11" s="16"/>
      <c r="C11" s="28">
        <f ca="1">INTERCEPT(INDIRECT($G$11):G991,INDIRECT($F$11):F991)</f>
        <v>6.3519858325922392E-3</v>
      </c>
      <c r="D11" s="3"/>
      <c r="E11" s="16"/>
      <c r="F11" s="29" t="str">
        <f>"F"&amp;E19</f>
        <v>F21</v>
      </c>
      <c r="G11" s="30" t="str">
        <f>"G"&amp;E19</f>
        <v>G21</v>
      </c>
    </row>
    <row r="12" spans="1:7">
      <c r="A12" s="16" t="s">
        <v>17</v>
      </c>
      <c r="B12" s="16"/>
      <c r="C12" s="28">
        <f ca="1">SLOPE(INDIRECT($G$11):G991,INDIRECT($F$11):F991)</f>
        <v>-5.0405129471804688E-7</v>
      </c>
      <c r="D12" s="3"/>
      <c r="E12" s="16"/>
    </row>
    <row r="13" spans="1:7">
      <c r="A13" s="16" t="s">
        <v>19</v>
      </c>
      <c r="B13" s="16"/>
      <c r="C13" s="3" t="s">
        <v>14</v>
      </c>
      <c r="D13" s="3"/>
      <c r="E13" s="16"/>
    </row>
    <row r="14" spans="1:7">
      <c r="A14" s="16"/>
      <c r="B14" s="16"/>
      <c r="C14" s="16"/>
      <c r="D14" s="16"/>
      <c r="E14" s="16"/>
    </row>
    <row r="15" spans="1:7">
      <c r="A15" s="18" t="s">
        <v>18</v>
      </c>
      <c r="B15" s="16"/>
      <c r="C15" s="19">
        <f ca="1">(C7+C11)+(C8+C12)*INT(MAX(F21:F3532))</f>
        <v>59645.603231641915</v>
      </c>
      <c r="D15" s="20" t="s">
        <v>39</v>
      </c>
      <c r="E15" s="21">
        <f ca="1">TODAY()+15018.5-B9/24</f>
        <v>60368.5</v>
      </c>
    </row>
    <row r="16" spans="1:7">
      <c r="A16" s="22" t="s">
        <v>4</v>
      </c>
      <c r="B16" s="16"/>
      <c r="C16" s="23">
        <f ca="1">+C8+C12</f>
        <v>0.42540325494870529</v>
      </c>
      <c r="D16" s="20" t="s">
        <v>40</v>
      </c>
      <c r="E16" s="21">
        <f ca="1">ROUND(2*(E15-C15)/C16,0)/2+1</f>
        <v>1700.5</v>
      </c>
    </row>
    <row r="17" spans="1:18" ht="13.5" thickBot="1">
      <c r="A17" s="20" t="s">
        <v>29</v>
      </c>
      <c r="B17" s="16"/>
      <c r="C17" s="16">
        <f>COUNT(C21:C2190)</f>
        <v>8</v>
      </c>
      <c r="D17" s="20" t="s">
        <v>41</v>
      </c>
      <c r="E17" s="24">
        <f ca="1">+C15+C16*E16-15018.5-C9/24</f>
        <v>45350.897300015524</v>
      </c>
    </row>
    <row r="18" spans="1:18" ht="14.25" thickTop="1" thickBot="1">
      <c r="A18" s="22" t="s">
        <v>5</v>
      </c>
      <c r="B18" s="16"/>
      <c r="C18" s="25">
        <f ca="1">+C15</f>
        <v>59645.603231641915</v>
      </c>
      <c r="D18" s="26">
        <f ca="1">+C16</f>
        <v>0.42540325494870529</v>
      </c>
      <c r="E18" s="27" t="s">
        <v>42</v>
      </c>
    </row>
    <row r="19" spans="1:18" ht="13.5" thickTop="1">
      <c r="A19" s="31" t="s">
        <v>43</v>
      </c>
      <c r="E19" s="32">
        <v>21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32</v>
      </c>
      <c r="J20" s="7" t="s">
        <v>51</v>
      </c>
      <c r="K20" s="7" t="s">
        <v>50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6" t="s">
        <v>46</v>
      </c>
    </row>
    <row r="21" spans="1:18">
      <c r="A21" t="s">
        <v>31</v>
      </c>
      <c r="B21" s="3"/>
      <c r="C21" s="13">
        <v>48500.031600000002</v>
      </c>
      <c r="D21" s="13" t="s">
        <v>14</v>
      </c>
      <c r="E21">
        <f t="shared" ref="E21:E26" si="0">+(C21-C$7)/C$8</f>
        <v>0</v>
      </c>
      <c r="F21">
        <f t="shared" ref="F21:F27" si="1">ROUND(2*E21,0)/2</f>
        <v>0</v>
      </c>
      <c r="H21">
        <v>0</v>
      </c>
      <c r="O21">
        <f t="shared" ref="O21:O26" ca="1" si="2">+C$11+C$12*$F21</f>
        <v>6.3519858325922392E-3</v>
      </c>
      <c r="Q21" s="2">
        <f t="shared" ref="Q21:Q26" si="3">+C21-15018.5</f>
        <v>33481.531600000002</v>
      </c>
    </row>
    <row r="22" spans="1:18">
      <c r="A22" t="s">
        <v>32</v>
      </c>
      <c r="B22" s="3" t="s">
        <v>33</v>
      </c>
      <c r="C22" s="13">
        <v>51319.195699999997</v>
      </c>
      <c r="D22" s="13"/>
      <c r="E22">
        <f t="shared" si="0"/>
        <v>6627.0314738803108</v>
      </c>
      <c r="F22">
        <f t="shared" si="1"/>
        <v>6627</v>
      </c>
      <c r="O22">
        <f t="shared" ca="1" si="2"/>
        <v>3.0116379024957424E-3</v>
      </c>
      <c r="Q22" s="2">
        <f t="shared" si="3"/>
        <v>36300.695699999997</v>
      </c>
      <c r="R22">
        <f>+C22-(C$7+F22*C$8)</f>
        <v>1.3389106992690358E-2</v>
      </c>
    </row>
    <row r="23" spans="1:18">
      <c r="A23" t="s">
        <v>32</v>
      </c>
      <c r="B23" s="3" t="s">
        <v>33</v>
      </c>
      <c r="C23" s="13">
        <v>51319.401400000002</v>
      </c>
      <c r="D23" s="13"/>
      <c r="E23">
        <f t="shared" si="0"/>
        <v>6627.5150145064899</v>
      </c>
      <c r="F23">
        <f t="shared" si="1"/>
        <v>6627.5</v>
      </c>
      <c r="O23">
        <f t="shared" ca="1" si="2"/>
        <v>3.0113858768483835E-3</v>
      </c>
      <c r="Q23" s="2">
        <f t="shared" si="3"/>
        <v>36300.901400000002</v>
      </c>
      <c r="R23">
        <f>+C23-(C$7+F23*C$8)</f>
        <v>6.387227498635184E-3</v>
      </c>
    </row>
    <row r="24" spans="1:18">
      <c r="A24" s="12" t="s">
        <v>34</v>
      </c>
      <c r="B24" s="3" t="s">
        <v>35</v>
      </c>
      <c r="C24" s="13">
        <v>53272.634400000003</v>
      </c>
      <c r="D24" s="13">
        <v>1.2999999999999999E-3</v>
      </c>
      <c r="E24">
        <f t="shared" si="0"/>
        <v>11218.995363884409</v>
      </c>
      <c r="F24">
        <f t="shared" si="1"/>
        <v>11219</v>
      </c>
      <c r="G24">
        <f>+C24-(C$7+F24*C$8)</f>
        <v>-1.9722209981409833E-3</v>
      </c>
      <c r="J24">
        <f>+G24</f>
        <v>-1.9722209981409833E-3</v>
      </c>
      <c r="O24">
        <f t="shared" ca="1" si="2"/>
        <v>6.9703435715047155E-4</v>
      </c>
      <c r="Q24" s="2">
        <f t="shared" si="3"/>
        <v>38254.134400000003</v>
      </c>
    </row>
    <row r="25" spans="1:18">
      <c r="A25" s="33" t="s">
        <v>44</v>
      </c>
      <c r="B25" s="34" t="s">
        <v>35</v>
      </c>
      <c r="C25" s="33">
        <v>54599.467830000001</v>
      </c>
      <c r="D25" s="33">
        <v>8.0000000000000004E-4</v>
      </c>
      <c r="E25">
        <f t="shared" si="0"/>
        <v>14337.993261596919</v>
      </c>
      <c r="F25">
        <f t="shared" si="1"/>
        <v>14338</v>
      </c>
      <c r="G25">
        <f>+C25-(C$7+F25*C$8)</f>
        <v>-2.8665420031757094E-3</v>
      </c>
      <c r="K25">
        <f>+G25</f>
        <v>-2.8665420031757094E-3</v>
      </c>
      <c r="O25">
        <f t="shared" ca="1" si="2"/>
        <v>-8.7510163107511717E-4</v>
      </c>
      <c r="Q25" s="2">
        <f t="shared" si="3"/>
        <v>39580.967830000001</v>
      </c>
    </row>
    <row r="26" spans="1:18">
      <c r="A26" s="35" t="s">
        <v>45</v>
      </c>
      <c r="B26" s="36" t="s">
        <v>35</v>
      </c>
      <c r="C26" s="37">
        <v>55711.472950000003</v>
      </c>
      <c r="D26" s="37">
        <v>1E-3</v>
      </c>
      <c r="E26">
        <f t="shared" si="0"/>
        <v>16951.99254221917</v>
      </c>
      <c r="F26">
        <f t="shared" si="1"/>
        <v>16952</v>
      </c>
      <c r="G26">
        <f>+C26-(C$7+F26*C$8)</f>
        <v>-3.1725680019007996E-3</v>
      </c>
      <c r="K26">
        <f>+G26</f>
        <v>-3.1725680019007996E-3</v>
      </c>
      <c r="O26">
        <f t="shared" ca="1" si="2"/>
        <v>-2.1926917154680911E-3</v>
      </c>
      <c r="Q26" s="2">
        <f t="shared" si="3"/>
        <v>40692.972950000003</v>
      </c>
    </row>
    <row r="27" spans="1:18">
      <c r="A27" s="38" t="s">
        <v>47</v>
      </c>
      <c r="B27" s="39" t="s">
        <v>48</v>
      </c>
      <c r="C27" s="40">
        <v>56853.480040000002</v>
      </c>
      <c r="D27" s="38">
        <v>1.1999999999999999E-3</v>
      </c>
      <c r="E27">
        <f>+(C27-C$7)/C$8</f>
        <v>19636.517692360118</v>
      </c>
      <c r="F27">
        <f t="shared" si="1"/>
        <v>19636.5</v>
      </c>
      <c r="G27">
        <f>+C27-(C$7+F27*C$8)</f>
        <v>7.5263965045451187E-3</v>
      </c>
      <c r="K27">
        <f>+G27</f>
        <v>7.5263965045451187E-3</v>
      </c>
      <c r="O27">
        <f ca="1">+C$11+C$12*$F27</f>
        <v>-3.5458174161386875E-3</v>
      </c>
      <c r="Q27" s="2">
        <f>+C27-15018.5</f>
        <v>41834.980040000002</v>
      </c>
    </row>
    <row r="28" spans="1:18">
      <c r="A28" s="41" t="s">
        <v>49</v>
      </c>
      <c r="B28" s="42" t="s">
        <v>48</v>
      </c>
      <c r="C28" s="43">
        <v>59645.597800000003</v>
      </c>
      <c r="D28" s="44">
        <v>1.6000000000000001E-3</v>
      </c>
      <c r="E28">
        <f>+(C28-C$7)/C$8</f>
        <v>26199.97111967222</v>
      </c>
      <c r="F28">
        <f t="shared" ref="F28" si="4">ROUND(2*E28,0)/2</f>
        <v>26200</v>
      </c>
      <c r="G28">
        <f>+C28-(C$7+F28*C$8)</f>
        <v>-1.2285799995879643E-2</v>
      </c>
      <c r="K28">
        <f>+G28</f>
        <v>-1.2285799995879643E-2</v>
      </c>
      <c r="O28">
        <f ca="1">+C$11+C$12*$F28</f>
        <v>-6.8541580890205886E-3</v>
      </c>
      <c r="Q28" s="2">
        <f>+C28-15018.5</f>
        <v>44627.097800000003</v>
      </c>
    </row>
    <row r="29" spans="1:18">
      <c r="C29" s="14"/>
      <c r="D29" s="14"/>
      <c r="Q29" s="2"/>
    </row>
    <row r="30" spans="1:18">
      <c r="C30" s="14"/>
      <c r="D30" s="14"/>
      <c r="Q30" s="2"/>
    </row>
    <row r="31" spans="1:18">
      <c r="C31" s="14"/>
      <c r="D31" s="14"/>
      <c r="Q31" s="2"/>
    </row>
    <row r="32" spans="1:18">
      <c r="C32" s="14"/>
      <c r="D32" s="14"/>
      <c r="Q32" s="2"/>
    </row>
    <row r="33" spans="3:4">
      <c r="C33" s="14"/>
      <c r="D33" s="14"/>
    </row>
    <row r="34" spans="3:4">
      <c r="C34" s="14"/>
      <c r="D34" s="14"/>
    </row>
    <row r="35" spans="3:4">
      <c r="C35" s="14"/>
      <c r="D35" s="14"/>
    </row>
    <row r="36" spans="3:4">
      <c r="C36" s="14"/>
      <c r="D36" s="14"/>
    </row>
    <row r="37" spans="3:4">
      <c r="D37" s="3"/>
    </row>
    <row r="38" spans="3:4">
      <c r="D38" s="3"/>
    </row>
    <row r="39" spans="3:4">
      <c r="D39" s="3"/>
    </row>
    <row r="40" spans="3:4">
      <c r="D40" s="3"/>
    </row>
    <row r="41" spans="3:4">
      <c r="D41" s="3"/>
    </row>
    <row r="42" spans="3:4">
      <c r="D42" s="3"/>
    </row>
    <row r="43" spans="3:4">
      <c r="D43" s="3"/>
    </row>
    <row r="44" spans="3:4">
      <c r="D44" s="3"/>
    </row>
    <row r="45" spans="3:4">
      <c r="D45" s="3"/>
    </row>
    <row r="46" spans="3:4">
      <c r="D46" s="3"/>
    </row>
    <row r="47" spans="3:4">
      <c r="D47" s="3"/>
    </row>
    <row r="48" spans="3:4">
      <c r="D48" s="3"/>
    </row>
    <row r="49" spans="4:4">
      <c r="D49" s="3"/>
    </row>
    <row r="50" spans="4:4">
      <c r="D50" s="3"/>
    </row>
    <row r="51" spans="4:4">
      <c r="D51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2024-02-28T04:30:57Z</dcterms:modified>
</cp:coreProperties>
</file>