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1EB7693-AB07-4CBB-9DE5-1CED2B46E8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8" i="1"/>
  <c r="F38" i="1" s="1"/>
  <c r="G38" i="1" s="1"/>
  <c r="K38" i="1" s="1"/>
  <c r="Q38" i="1"/>
  <c r="C7" i="1"/>
  <c r="C8" i="1"/>
  <c r="C9" i="1"/>
  <c r="D9" i="1"/>
  <c r="F17" i="1"/>
  <c r="C21" i="1"/>
  <c r="C17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21" i="1"/>
  <c r="F21" i="1"/>
  <c r="G21" i="1"/>
  <c r="Q21" i="1"/>
  <c r="H21" i="1"/>
  <c r="C11" i="1"/>
  <c r="C12" i="1"/>
  <c r="O38" i="1" l="1"/>
  <c r="O37" i="1"/>
  <c r="C16" i="1"/>
  <c r="D18" i="1" s="1"/>
  <c r="O33" i="1"/>
  <c r="O27" i="1"/>
  <c r="C15" i="1"/>
  <c r="O30" i="1"/>
  <c r="O23" i="1"/>
  <c r="O36" i="1"/>
  <c r="O31" i="1"/>
  <c r="O24" i="1"/>
  <c r="O35" i="1"/>
  <c r="O22" i="1"/>
  <c r="O32" i="1"/>
  <c r="O34" i="1"/>
  <c r="O28" i="1"/>
  <c r="O26" i="1"/>
  <c r="O25" i="1"/>
  <c r="O29" i="1"/>
  <c r="O21" i="1"/>
  <c r="C18" i="1" l="1"/>
  <c r="F18" i="1"/>
  <c r="F19" i="1" s="1"/>
</calcChain>
</file>

<file path=xl/sharedStrings.xml><?xml version="1.0" encoding="utf-8"?>
<sst xmlns="http://schemas.openxmlformats.org/spreadsheetml/2006/main" count="92" uniqueCount="55">
  <si>
    <t>V2383 Oph / GSC 5660-0205</t>
  </si>
  <si>
    <t>Oph_V2383.xls</t>
  </si>
  <si>
    <t>EA+BY</t>
  </si>
  <si>
    <t>IBVS 5480 Eph.</t>
  </si>
  <si>
    <t>IBVS 5480</t>
  </si>
  <si>
    <t>Oph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</si>
  <si>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</si>
  <si>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</si>
  <si>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</si>
  <si>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</si>
  <si>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</si>
  <si>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</si>
  <si>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</si>
  <si>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</si>
  <si>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</si>
  <si>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</si>
  <si>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</si>
  <si>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</si>
  <si>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</si>
  <si>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</si>
  <si>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New Period =</t>
  </si>
  <si>
    <t># of data points:</t>
  </si>
  <si>
    <t>JD today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</si>
  <si>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</si>
  <si>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</si>
  <si>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</si>
  <si>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</si>
  <si>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</si>
  <si>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</si>
  <si>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</si>
  <si>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</si>
  <si>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</si>
  <si>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</si>
  <si>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</si>
  <si>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</si>
  <si>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</si>
  <si>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</si>
  <si>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</si>
  <si>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</si>
  <si>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</si>
  <si>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</si>
  <si>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</si>
  <si>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</si>
  <si>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</si>
  <si>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5677</t>
  </si>
  <si>
    <t>I</t>
  </si>
  <si>
    <t>IBVS 5931</t>
  </si>
  <si>
    <t>II</t>
  </si>
  <si>
    <t>VSB-64</t>
  </si>
  <si>
    <t>V</t>
  </si>
  <si>
    <t>Ic</t>
  </si>
  <si>
    <t>VSB-063</t>
  </si>
  <si>
    <t>IBVS 6244</t>
  </si>
  <si>
    <t>VSB 069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</si>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</sst>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0.000"/>
    <numFmt numFmtId="168" formatCode="0.0000"/>
    <numFmt numFmtId="169" formatCode="0.00000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1" fillId="0" borderId="0"/>
    <xf numFmtId="0" fontId="11" fillId="0" borderId="0"/>
  </cellStyleXfs>
  <cellXfs count="4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 applyAlignment="1"/>
    <xf numFmtId="0" fontId="5" fillId="0" borderId="0" xfId="0" applyFont="1">
      <alignment vertical="top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0" fillId="0" borderId="0" xfId="0" applyNumberForma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9" fillId="0" borderId="0" xfId="5" applyFont="1"/>
    <xf numFmtId="0" fontId="9" fillId="0" borderId="0" xfId="5" applyFont="1" applyAlignment="1">
      <alignment horizontal="center"/>
    </xf>
    <xf numFmtId="167" fontId="9" fillId="0" borderId="0" xfId="5" applyNumberFormat="1" applyFont="1" applyAlignment="1">
      <alignment horizontal="left" vertical="top"/>
    </xf>
    <xf numFmtId="0" fontId="9" fillId="0" borderId="0" xfId="5" applyFont="1" applyAlignment="1">
      <alignment horizontal="left" vertical="top"/>
    </xf>
    <xf numFmtId="168" fontId="9" fillId="0" borderId="0" xfId="5" applyNumberFormat="1" applyFont="1" applyAlignment="1">
      <alignment horizontal="left"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169" fontId="12" fillId="0" borderId="0" xfId="0" applyNumberFormat="1" applyFont="1" applyAlignment="1" applyProtection="1">
      <alignment vertical="center" wrapText="1"/>
      <protection locked="0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V2383 Oph - O-C Diagr.</a:t>
            </a:r>
          </a:p>
        </c:rich>
      </c:tx>
      <c:layout>
        <c:manualLayout>
          <c:xMode val="edge"/>
          <c:yMode val="edge"/>
          <c:x val="0.35789473684210527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1328320802004"/>
          <c:y val="0.13713776768894878"/>
          <c:w val="0.82656641604010028"/>
          <c:h val="0.64965122602917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Active!$H$21:$H$36</c:f>
              <c:numCache>
                <c:formatCode>General</c:formatCode>
                <c:ptCount val="1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E-4E5E-B9ED-F1241404D9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Active!$I$21:$I$36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E-4E5E-B9ED-F1241404D9E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Active!$J$21:$J$36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EE-4E5E-B9ED-F1241404D9E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Active!$K$21:$K$36</c:f>
              <c:numCache>
                <c:formatCode>General</c:formatCode>
                <c:ptCount val="16"/>
                <c:pt idx="1">
                  <c:v>5.0300000293646008E-4</c:v>
                </c:pt>
                <c:pt idx="2">
                  <c:v>4.3169999844394624E-4</c:v>
                </c:pt>
                <c:pt idx="3">
                  <c:v>-3.6198500019963831E-3</c:v>
                </c:pt>
                <c:pt idx="4">
                  <c:v>-1.9456499940133654E-3</c:v>
                </c:pt>
                <c:pt idx="5">
                  <c:v>-5.0573999978951178E-3</c:v>
                </c:pt>
                <c:pt idx="6">
                  <c:v>-3.2968999948934652E-3</c:v>
                </c:pt>
                <c:pt idx="7">
                  <c:v>-4.906850001134444E-3</c:v>
                </c:pt>
                <c:pt idx="8">
                  <c:v>-4.0068499947665259E-3</c:v>
                </c:pt>
                <c:pt idx="9">
                  <c:v>-3.4367000043857843E-3</c:v>
                </c:pt>
                <c:pt idx="10">
                  <c:v>-3.8624999942840077E-3</c:v>
                </c:pt>
                <c:pt idx="11">
                  <c:v>0.11059959999693092</c:v>
                </c:pt>
                <c:pt idx="12">
                  <c:v>-3.026250000402797E-3</c:v>
                </c:pt>
                <c:pt idx="13">
                  <c:v>-2.3262499962584116E-3</c:v>
                </c:pt>
                <c:pt idx="14">
                  <c:v>-2.1841499983565882E-3</c:v>
                </c:pt>
                <c:pt idx="15">
                  <c:v>-2.0841500008828007E-3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EE-4E5E-B9ED-F1241404D9E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Active!$L$21:$L$36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EE-4E5E-B9ED-F1241404D9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Active!$M$21:$M$36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EE-4E5E-B9ED-F1241404D9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Active!$N$21:$N$36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EE-4E5E-B9ED-F1241404D9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Active!$O$21:$O$36</c:f>
              <c:numCache>
                <c:formatCode>General</c:formatCode>
                <c:ptCount val="16"/>
                <c:pt idx="0">
                  <c:v>-1.1050946513207075E-3</c:v>
                </c:pt>
                <c:pt idx="1">
                  <c:v>3.13834200650372E-4</c:v>
                </c:pt>
                <c:pt idx="2">
                  <c:v>1.173837314873704E-3</c:v>
                </c:pt>
                <c:pt idx="3">
                  <c:v>1.2035890488666457E-3</c:v>
                </c:pt>
                <c:pt idx="4">
                  <c:v>1.206640508763358E-3</c:v>
                </c:pt>
                <c:pt idx="5">
                  <c:v>1.2435123158486276E-3</c:v>
                </c:pt>
                <c:pt idx="6">
                  <c:v>1.3782851279534078E-3</c:v>
                </c:pt>
                <c:pt idx="7">
                  <c:v>4.8093974934813244E-3</c:v>
                </c:pt>
                <c:pt idx="8">
                  <c:v>4.8093974934813244E-3</c:v>
                </c:pt>
                <c:pt idx="9">
                  <c:v>4.422624951573079E-3</c:v>
                </c:pt>
                <c:pt idx="10">
                  <c:v>4.4256764114697904E-3</c:v>
                </c:pt>
                <c:pt idx="11">
                  <c:v>4.8086346285071465E-3</c:v>
                </c:pt>
                <c:pt idx="12">
                  <c:v>5.8051905731083403E-3</c:v>
                </c:pt>
                <c:pt idx="13">
                  <c:v>5.8051905731083403E-3</c:v>
                </c:pt>
                <c:pt idx="14">
                  <c:v>5.8830028004744966E-3</c:v>
                </c:pt>
                <c:pt idx="15">
                  <c:v>5.8830028004744966E-3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EE-4E5E-B9ED-F1241404D9E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Active!$U$21:$U$36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EE-4E5E-B9ED-F1241404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733456"/>
        <c:axId val="1"/>
      </c:scatterChart>
      <c:valAx>
        <c:axId val="68873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72681704260653E-2"/>
              <c:y val="0.41641767752003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7334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96992481203006"/>
          <c:y val="0.90090342310814753"/>
          <c:w val="0.7233082706766915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A39922-04CE-FBE7-C41B-A25581703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 x14ac:dyDescent="0.3">
      <c r="A1" s="2" t="s">
        <v>0</v>
      </c>
      <c r="E1" s="3"/>
      <c r="F1" s="3" t="s">
        <v>1</v>
      </c>
      <c r="G1" s="4" t="s">
        <v>2</v>
      </c>
      <c r="H1" s="3" t="s">
        <v>3</v>
      </c>
      <c r="I1" s="5">
        <v>52083.64</v>
      </c>
      <c r="J1" s="5">
        <v>0.50220430000000005</v>
      </c>
      <c r="K1" s="3" t="s">
        <v>4</v>
      </c>
      <c r="L1" s="3" t="s">
        <v>5</v>
      </c>
    </row>
    <row r="2" spans="1:12" x14ac:dyDescent="0.2">
      <c r="A2" s="1" t="s">
        <v>6</v>
      </c>
      <c r="B2" s="1" t="s">
        <v>2</v>
      </c>
      <c r="D2" s="6" t="s">
        <v>5</v>
      </c>
      <c r="E2" s="1" t="s">
        <v>1</v>
      </c>
    </row>
    <row r="4" spans="1:12" x14ac:dyDescent="0.2">
      <c r="A4" s="7" t="s">
        <v>3</v>
      </c>
      <c r="C4" s="8">
        <v>52083.64</v>
      </c>
      <c r="D4" s="9">
        <v>0.50220430000000005</v>
      </c>
    </row>
    <row r="5" spans="1:12" x14ac:dyDescent="0.2">
      <c r="A5" s="10" t="s">
        <v>7</v>
      </c>
      <c r="B5"/>
      <c r="C5" s="11">
        <v>-9.5</v>
      </c>
      <c r="D5" t="s">
        <v>8</v>
      </c>
    </row>
    <row r="6" spans="1:12" x14ac:dyDescent="0.2">
      <c r="A6" s="12" t="s">
        <v>9</v>
      </c>
    </row>
    <row r="7" spans="1:12" x14ac:dyDescent="0.2">
      <c r="A7" s="1" t="s">
        <v>10</v>
      </c>
      <c r="C7" s="1">
        <f>+C4</f>
        <v>52083.64</v>
      </c>
    </row>
    <row r="8" spans="1:12" x14ac:dyDescent="0.2">
      <c r="A8" s="1" t="s">
        <v>11</v>
      </c>
      <c r="C8" s="1">
        <f>+D4</f>
        <v>0.50220430000000005</v>
      </c>
    </row>
    <row r="9" spans="1:12" x14ac:dyDescent="0.2">
      <c r="A9" s="13" t="s">
        <v>12</v>
      </c>
      <c r="B9" s="14">
        <v>21</v>
      </c>
      <c r="C9" s="15" t="str">
        <f>"F"&amp;B9</f>
        <v>F21</v>
      </c>
      <c r="D9" s="16" t="str">
        <f>"G"&amp;B9</f>
        <v>G21</v>
      </c>
    </row>
    <row r="10" spans="1:12" x14ac:dyDescent="0.2">
      <c r="A10"/>
      <c r="B10"/>
      <c r="C10" s="17" t="s">
        <v>13</v>
      </c>
      <c r="D10" s="17" t="s">
        <v>14</v>
      </c>
      <c r="E10"/>
    </row>
    <row r="11" spans="1:12" x14ac:dyDescent="0.2">
      <c r="A11" t="s">
        <v>15</v>
      </c>
      <c r="B11"/>
      <c r="C11" s="18">
        <f ca="1">INTERCEPT(INDIRECT($D$9):G991,INDIRECT($C$9):F991)</f>
        <v>-1.1050946513207075E-3</v>
      </c>
      <c r="D11" s="19"/>
      <c r="E11"/>
    </row>
    <row r="12" spans="1:12" x14ac:dyDescent="0.2">
      <c r="A12" t="s">
        <v>16</v>
      </c>
      <c r="B12"/>
      <c r="C12" s="18">
        <f ca="1">SLOPE(INDIRECT($D$9):G991,INDIRECT($C$9):F991)</f>
        <v>5.0857664945199985E-7</v>
      </c>
      <c r="D12" s="19"/>
      <c r="E12"/>
    </row>
    <row r="13" spans="1:12" x14ac:dyDescent="0.2">
      <c r="A13" t="s">
        <v>17</v>
      </c>
      <c r="B13"/>
      <c r="C13" s="19" t="s">
        <v>18</v>
      </c>
    </row>
    <row r="14" spans="1:12" x14ac:dyDescent="0.2">
      <c r="A14"/>
      <c r="B14"/>
      <c r="C14"/>
    </row>
    <row r="15" spans="1:12" x14ac:dyDescent="0.2">
      <c r="A15" s="20" t="s">
        <v>19</v>
      </c>
      <c r="B15"/>
      <c r="C15" s="21">
        <f ca="1">(C7+C11)+(C8+C12)*INT(MAX(F21:F3532))</f>
        <v>59677.980010201441</v>
      </c>
      <c r="E15" s="19"/>
      <c r="F15"/>
    </row>
    <row r="16" spans="1:12" x14ac:dyDescent="0.2">
      <c r="A16" s="20" t="s">
        <v>20</v>
      </c>
      <c r="B16"/>
      <c r="C16" s="21">
        <f ca="1">+C8+C12</f>
        <v>0.50220480857664951</v>
      </c>
      <c r="E16"/>
      <c r="F16"/>
    </row>
    <row r="17" spans="1:21" x14ac:dyDescent="0.2">
      <c r="A17" s="13" t="s">
        <v>21</v>
      </c>
      <c r="B17"/>
      <c r="C17">
        <f>COUNT(C21:C2190)</f>
        <v>18</v>
      </c>
      <c r="E17" s="13" t="s">
        <v>22</v>
      </c>
      <c r="F17" s="18">
        <f ca="1">TODAY()+15018.5-B5/24</f>
        <v>60368.5</v>
      </c>
    </row>
    <row r="18" spans="1:21" x14ac:dyDescent="0.2">
      <c r="A18" s="20" t="s">
        <v>23</v>
      </c>
      <c r="B18"/>
      <c r="C18" s="22">
        <f ca="1">+C15</f>
        <v>59677.980010201441</v>
      </c>
      <c r="D18" s="23">
        <f ca="1">+C16</f>
        <v>0.50220480857664951</v>
      </c>
      <c r="E18" s="13" t="s">
        <v>24</v>
      </c>
      <c r="F18" s="18">
        <f ca="1">ROUND(2*(F17-C15)/C16,0)/2+1</f>
        <v>1376</v>
      </c>
    </row>
    <row r="19" spans="1:21" x14ac:dyDescent="0.2">
      <c r="E19" s="13" t="s">
        <v>25</v>
      </c>
      <c r="F19" s="24">
        <f ca="1">+C15+C16*F18-15018.5-C5/24</f>
        <v>45350.909660136247</v>
      </c>
    </row>
    <row r="20" spans="1:21" x14ac:dyDescent="0.2">
      <c r="A20" s="17" t="s">
        <v>26</v>
      </c>
      <c r="B20" s="17" t="s">
        <v>27</v>
      </c>
      <c r="C20" s="17" t="s">
        <v>28</v>
      </c>
      <c r="D20" s="17" t="s">
        <v>29</v>
      </c>
      <c r="E20" s="17" t="s">
        <v>30</v>
      </c>
      <c r="F20" s="17" t="s">
        <v>31</v>
      </c>
      <c r="G20" s="17" t="s">
        <v>32</v>
      </c>
      <c r="H20" s="25" t="s">
        <v>33</v>
      </c>
      <c r="I20" s="25" t="s">
        <v>34</v>
      </c>
      <c r="J20" s="25" t="s">
        <v>35</v>
      </c>
      <c r="K20" s="25" t="s">
        <v>36</v>
      </c>
      <c r="L20" s="25" t="s">
        <v>37</v>
      </c>
      <c r="M20" s="25" t="s">
        <v>38</v>
      </c>
      <c r="N20" s="25" t="s">
        <v>39</v>
      </c>
      <c r="O20" s="25" t="s">
        <v>40</v>
      </c>
      <c r="P20" s="25" t="s">
        <v>41</v>
      </c>
      <c r="Q20" s="17" t="s">
        <v>42</v>
      </c>
      <c r="U20" s="26" t="s">
        <v>43</v>
      </c>
    </row>
    <row r="21" spans="1:21" x14ac:dyDescent="0.2">
      <c r="A21" s="1" t="s">
        <v>4</v>
      </c>
      <c r="C21" s="6">
        <f>+$C$4</f>
        <v>52083.64</v>
      </c>
      <c r="D21" s="6" t="s">
        <v>18</v>
      </c>
      <c r="E21" s="1">
        <f t="shared" ref="E21:E26" si="0">+(C21-C$7)/C$8</f>
        <v>0</v>
      </c>
      <c r="F21" s="1">
        <f t="shared" ref="F21:F31" si="1">ROUND(2*E21,0)/2</f>
        <v>0</v>
      </c>
      <c r="G21" s="1">
        <f t="shared" ref="G21:G26" si="2">+C21-(C$7+F21*C$8)</f>
        <v>0</v>
      </c>
      <c r="H21" s="1">
        <f>+G21</f>
        <v>0</v>
      </c>
      <c r="O21" s="1">
        <f t="shared" ref="O21:O26" ca="1" si="3">+C$11+C$12*$F21</f>
        <v>-1.1050946513207075E-3</v>
      </c>
      <c r="Q21" s="27">
        <f t="shared" ref="Q21:Q26" si="4">+C21-15018.5</f>
        <v>37065.14</v>
      </c>
    </row>
    <row r="22" spans="1:21" x14ac:dyDescent="0.2">
      <c r="A22" s="28" t="s">
        <v>44</v>
      </c>
      <c r="B22" s="29" t="s">
        <v>45</v>
      </c>
      <c r="C22" s="30">
        <v>53484.790500000003</v>
      </c>
      <c r="D22" s="30">
        <v>1E-4</v>
      </c>
      <c r="E22" s="1">
        <f t="shared" si="0"/>
        <v>2790.0010015844214</v>
      </c>
      <c r="F22" s="1">
        <f t="shared" si="1"/>
        <v>2790</v>
      </c>
      <c r="G22" s="1">
        <f t="shared" si="2"/>
        <v>5.0300000293646008E-4</v>
      </c>
      <c r="K22" s="1">
        <f t="shared" ref="K22:K31" si="5">+G22</f>
        <v>5.0300000293646008E-4</v>
      </c>
      <c r="O22" s="1">
        <f t="shared" ca="1" si="3"/>
        <v>3.13834200650372E-4</v>
      </c>
      <c r="Q22" s="27">
        <f t="shared" si="4"/>
        <v>38466.290500000003</v>
      </c>
    </row>
    <row r="23" spans="1:21" x14ac:dyDescent="0.2">
      <c r="A23" s="28" t="s">
        <v>46</v>
      </c>
      <c r="B23" s="31" t="s">
        <v>45</v>
      </c>
      <c r="C23" s="28">
        <v>54334.017899999999</v>
      </c>
      <c r="D23" s="28">
        <v>4.0000000000000002E-4</v>
      </c>
      <c r="E23" s="1">
        <f t="shared" si="0"/>
        <v>4481.0008596103207</v>
      </c>
      <c r="F23" s="1">
        <f t="shared" si="1"/>
        <v>4481</v>
      </c>
      <c r="G23" s="1">
        <f t="shared" si="2"/>
        <v>4.3169999844394624E-4</v>
      </c>
      <c r="K23" s="1">
        <f t="shared" si="5"/>
        <v>4.3169999844394624E-4</v>
      </c>
      <c r="O23" s="1">
        <f t="shared" ca="1" si="3"/>
        <v>1.173837314873704E-3</v>
      </c>
      <c r="Q23" s="27">
        <f t="shared" si="4"/>
        <v>39315.517899999999</v>
      </c>
    </row>
    <row r="24" spans="1:21" x14ac:dyDescent="0.2">
      <c r="A24" s="28" t="s">
        <v>46</v>
      </c>
      <c r="B24" s="31" t="s">
        <v>47</v>
      </c>
      <c r="C24" s="28">
        <v>54363.392800000001</v>
      </c>
      <c r="D24" s="28">
        <v>6.9999999999999999E-4</v>
      </c>
      <c r="E24" s="1">
        <f t="shared" si="0"/>
        <v>4539.4927920768532</v>
      </c>
      <c r="F24" s="1">
        <f t="shared" si="1"/>
        <v>4539.5</v>
      </c>
      <c r="G24" s="1">
        <f t="shared" si="2"/>
        <v>-3.6198500019963831E-3</v>
      </c>
      <c r="K24" s="1">
        <f t="shared" si="5"/>
        <v>-3.6198500019963831E-3</v>
      </c>
      <c r="O24" s="1">
        <f t="shared" ca="1" si="3"/>
        <v>1.2035890488666457E-3</v>
      </c>
      <c r="Q24" s="27">
        <f t="shared" si="4"/>
        <v>39344.892800000001</v>
      </c>
    </row>
    <row r="25" spans="1:21" x14ac:dyDescent="0.2">
      <c r="A25" s="28" t="s">
        <v>46</v>
      </c>
      <c r="B25" s="31" t="s">
        <v>47</v>
      </c>
      <c r="C25" s="28">
        <v>54366.407700000003</v>
      </c>
      <c r="D25" s="28">
        <v>5.9999999999999995E-4</v>
      </c>
      <c r="E25" s="1">
        <f t="shared" si="0"/>
        <v>4545.4961257798941</v>
      </c>
      <c r="F25" s="1">
        <f t="shared" si="1"/>
        <v>4545.5</v>
      </c>
      <c r="G25" s="1">
        <f t="shared" si="2"/>
        <v>-1.9456499940133654E-3</v>
      </c>
      <c r="K25" s="1">
        <f t="shared" si="5"/>
        <v>-1.9456499940133654E-3</v>
      </c>
      <c r="O25" s="1">
        <f t="shared" ca="1" si="3"/>
        <v>1.206640508763358E-3</v>
      </c>
      <c r="Q25" s="27">
        <f t="shared" si="4"/>
        <v>39347.907700000003</v>
      </c>
    </row>
    <row r="26" spans="1:21" x14ac:dyDescent="0.2">
      <c r="A26" s="28" t="s">
        <v>46</v>
      </c>
      <c r="B26" s="31" t="s">
        <v>45</v>
      </c>
      <c r="C26" s="28">
        <v>54402.814400000003</v>
      </c>
      <c r="D26" s="28">
        <v>4.0000000000000002E-4</v>
      </c>
      <c r="E26" s="1">
        <f t="shared" si="0"/>
        <v>4617.9899295963878</v>
      </c>
      <c r="F26" s="1">
        <f t="shared" si="1"/>
        <v>4618</v>
      </c>
      <c r="G26" s="1">
        <f t="shared" si="2"/>
        <v>-5.0573999978951178E-3</v>
      </c>
      <c r="K26" s="1">
        <f t="shared" si="5"/>
        <v>-5.0573999978951178E-3</v>
      </c>
      <c r="O26" s="1">
        <f t="shared" ca="1" si="3"/>
        <v>1.2435123158486276E-3</v>
      </c>
      <c r="Q26" s="27">
        <f t="shared" si="4"/>
        <v>39384.314400000003</v>
      </c>
    </row>
    <row r="27" spans="1:21" x14ac:dyDescent="0.2">
      <c r="A27" s="28" t="s">
        <v>46</v>
      </c>
      <c r="B27" s="31" t="s">
        <v>45</v>
      </c>
      <c r="C27" s="28">
        <v>54535.900300000001</v>
      </c>
      <c r="D27" s="28">
        <v>1.1999999999999999E-3</v>
      </c>
      <c r="E27" s="1">
        <f t="shared" ref="E27:E36" si="6">+(C27-C$7)/C$8</f>
        <v>4882.9934351418369</v>
      </c>
      <c r="F27" s="1">
        <f t="shared" si="1"/>
        <v>4883</v>
      </c>
      <c r="G27" s="1">
        <f t="shared" ref="G27:G36" si="7">+C27-(C$7+F27*C$8)</f>
        <v>-3.2968999948934652E-3</v>
      </c>
      <c r="K27" s="1">
        <f t="shared" si="5"/>
        <v>-3.2968999948934652E-3</v>
      </c>
      <c r="O27" s="1">
        <f t="shared" ref="O27:O36" ca="1" si="8">+C$11+C$12*$F27</f>
        <v>1.3782851279534078E-3</v>
      </c>
      <c r="Q27" s="27">
        <f t="shared" ref="Q27:Q36" si="9">+C27-15018.5</f>
        <v>39517.400300000001</v>
      </c>
    </row>
    <row r="28" spans="1:21" x14ac:dyDescent="0.2">
      <c r="A28" s="32" t="s">
        <v>48</v>
      </c>
      <c r="B28" s="33" t="s">
        <v>47</v>
      </c>
      <c r="C28" s="34">
        <v>57924.02</v>
      </c>
      <c r="D28" s="35" t="s">
        <v>49</v>
      </c>
      <c r="E28" s="1">
        <f t="shared" si="6"/>
        <v>11629.490229374773</v>
      </c>
      <c r="F28" s="1">
        <f t="shared" si="1"/>
        <v>11629.5</v>
      </c>
      <c r="G28" s="1">
        <f t="shared" si="7"/>
        <v>-4.906850001134444E-3</v>
      </c>
      <c r="K28" s="1">
        <f t="shared" si="5"/>
        <v>-4.906850001134444E-3</v>
      </c>
      <c r="O28" s="1">
        <f t="shared" ca="1" si="8"/>
        <v>4.8093974934813244E-3</v>
      </c>
      <c r="Q28" s="27">
        <f t="shared" si="9"/>
        <v>42905.52</v>
      </c>
    </row>
    <row r="29" spans="1:21" x14ac:dyDescent="0.2">
      <c r="A29" s="32" t="s">
        <v>48</v>
      </c>
      <c r="B29" s="33" t="s">
        <v>47</v>
      </c>
      <c r="C29" s="36">
        <v>57924.020900000003</v>
      </c>
      <c r="D29" s="35" t="s">
        <v>50</v>
      </c>
      <c r="E29" s="1">
        <f t="shared" si="6"/>
        <v>11629.492021474136</v>
      </c>
      <c r="F29" s="1">
        <f t="shared" si="1"/>
        <v>11629.5</v>
      </c>
      <c r="G29" s="1">
        <f t="shared" si="7"/>
        <v>-4.0068499947665259E-3</v>
      </c>
      <c r="K29" s="1">
        <f t="shared" si="5"/>
        <v>-4.0068499947665259E-3</v>
      </c>
      <c r="O29" s="1">
        <f t="shared" ca="1" si="8"/>
        <v>4.8093974934813244E-3</v>
      </c>
      <c r="Q29" s="27">
        <f t="shared" si="9"/>
        <v>42905.520900000003</v>
      </c>
    </row>
    <row r="30" spans="1:21" x14ac:dyDescent="0.2">
      <c r="A30" s="37" t="s">
        <v>51</v>
      </c>
      <c r="B30" s="38" t="s">
        <v>45</v>
      </c>
      <c r="C30" s="37">
        <v>57542.095099999999</v>
      </c>
      <c r="D30" s="37" t="s">
        <v>50</v>
      </c>
      <c r="E30" s="1">
        <f t="shared" si="6"/>
        <v>10868.993156769066</v>
      </c>
      <c r="F30" s="1">
        <f t="shared" si="1"/>
        <v>10869</v>
      </c>
      <c r="G30" s="1">
        <f t="shared" si="7"/>
        <v>-3.4367000043857843E-3</v>
      </c>
      <c r="K30" s="1">
        <f t="shared" si="5"/>
        <v>-3.4367000043857843E-3</v>
      </c>
      <c r="O30" s="1">
        <f t="shared" ca="1" si="8"/>
        <v>4.422624951573079E-3</v>
      </c>
      <c r="Q30" s="27">
        <f t="shared" si="9"/>
        <v>42523.595099999999</v>
      </c>
    </row>
    <row r="31" spans="1:21" x14ac:dyDescent="0.2">
      <c r="A31" s="37" t="s">
        <v>51</v>
      </c>
      <c r="B31" s="38" t="s">
        <v>45</v>
      </c>
      <c r="C31" s="37">
        <v>57545.107900000003</v>
      </c>
      <c r="D31" s="37" t="s">
        <v>50</v>
      </c>
      <c r="E31" s="1">
        <f t="shared" si="6"/>
        <v>10874.992308906958</v>
      </c>
      <c r="F31" s="1">
        <f t="shared" si="1"/>
        <v>10875</v>
      </c>
      <c r="G31" s="1">
        <f t="shared" si="7"/>
        <v>-3.8624999942840077E-3</v>
      </c>
      <c r="K31" s="1">
        <f t="shared" si="5"/>
        <v>-3.8624999942840077E-3</v>
      </c>
      <c r="O31" s="1">
        <f t="shared" ca="1" si="8"/>
        <v>4.4256764114697904E-3</v>
      </c>
      <c r="Q31" s="27">
        <f t="shared" si="9"/>
        <v>42526.607900000003</v>
      </c>
    </row>
    <row r="32" spans="1:21" x14ac:dyDescent="0.2">
      <c r="A32" s="37" t="s">
        <v>52</v>
      </c>
      <c r="B32" s="39" t="s">
        <v>45</v>
      </c>
      <c r="C32" s="40">
        <v>57923.3822</v>
      </c>
      <c r="D32" s="40">
        <v>5.9999999999999995E-4</v>
      </c>
      <c r="E32" s="1">
        <f t="shared" si="6"/>
        <v>11628.22022830151</v>
      </c>
      <c r="F32" s="1">
        <f>ROUND(2*E32,0)/2</f>
        <v>11628</v>
      </c>
      <c r="G32" s="1">
        <f t="shared" si="7"/>
        <v>0.11059959999693092</v>
      </c>
      <c r="K32" s="1">
        <f>+G32</f>
        <v>0.11059959999693092</v>
      </c>
      <c r="O32" s="1">
        <f t="shared" ca="1" si="8"/>
        <v>4.8086346285071465E-3</v>
      </c>
      <c r="Q32" s="27">
        <f t="shared" si="9"/>
        <v>42904.8822</v>
      </c>
    </row>
    <row r="33" spans="1:17" x14ac:dyDescent="0.2">
      <c r="A33" s="41" t="s">
        <v>53</v>
      </c>
      <c r="B33" s="42" t="s">
        <v>47</v>
      </c>
      <c r="C33" s="43">
        <v>58907.337899999999</v>
      </c>
      <c r="D33" s="43" t="s">
        <v>50</v>
      </c>
      <c r="E33" s="1">
        <f t="shared" si="6"/>
        <v>13587.49397406593</v>
      </c>
      <c r="F33" s="1">
        <f>ROUND(2*E33,0)/2</f>
        <v>13587.5</v>
      </c>
      <c r="G33" s="1">
        <f t="shared" si="7"/>
        <v>-3.026250000402797E-3</v>
      </c>
      <c r="K33" s="1">
        <f>+G33</f>
        <v>-3.026250000402797E-3</v>
      </c>
      <c r="O33" s="1">
        <f t="shared" ca="1" si="8"/>
        <v>5.8051905731083403E-3</v>
      </c>
      <c r="Q33" s="27">
        <f t="shared" si="9"/>
        <v>43888.837899999999</v>
      </c>
    </row>
    <row r="34" spans="1:17" x14ac:dyDescent="0.2">
      <c r="A34" s="41" t="s">
        <v>53</v>
      </c>
      <c r="B34" s="42" t="s">
        <v>47</v>
      </c>
      <c r="C34" s="43">
        <v>58907.338600000003</v>
      </c>
      <c r="D34" s="43" t="s">
        <v>49</v>
      </c>
      <c r="E34" s="1">
        <f t="shared" si="6"/>
        <v>13587.495367920988</v>
      </c>
      <c r="F34" s="1">
        <f>ROUND(2*E34,0)/2</f>
        <v>13587.5</v>
      </c>
      <c r="G34" s="1">
        <f t="shared" si="7"/>
        <v>-2.3262499962584116E-3</v>
      </c>
      <c r="K34" s="1">
        <f>+G34</f>
        <v>-2.3262499962584116E-3</v>
      </c>
      <c r="O34" s="1">
        <f t="shared" ca="1" si="8"/>
        <v>5.8051905731083403E-3</v>
      </c>
      <c r="Q34" s="27">
        <f t="shared" si="9"/>
        <v>43888.838600000003</v>
      </c>
    </row>
    <row r="35" spans="1:17" x14ac:dyDescent="0.2">
      <c r="A35" s="41" t="s">
        <v>53</v>
      </c>
      <c r="B35" s="42" t="s">
        <v>47</v>
      </c>
      <c r="C35" s="43">
        <v>58984.175999999999</v>
      </c>
      <c r="D35" s="43" t="s">
        <v>49</v>
      </c>
      <c r="E35" s="1">
        <f t="shared" si="6"/>
        <v>13740.495650873558</v>
      </c>
      <c r="F35" s="1">
        <f>ROUND(2*E35,0)/2</f>
        <v>13740.5</v>
      </c>
      <c r="G35" s="1">
        <f t="shared" si="7"/>
        <v>-2.1841499983565882E-3</v>
      </c>
      <c r="K35" s="1">
        <f>+G35</f>
        <v>-2.1841499983565882E-3</v>
      </c>
      <c r="O35" s="1">
        <f t="shared" ca="1" si="8"/>
        <v>5.8830028004744966E-3</v>
      </c>
      <c r="Q35" s="27">
        <f t="shared" si="9"/>
        <v>43965.675999999999</v>
      </c>
    </row>
    <row r="36" spans="1:17" x14ac:dyDescent="0.2">
      <c r="A36" s="41" t="s">
        <v>53</v>
      </c>
      <c r="B36" s="42" t="s">
        <v>47</v>
      </c>
      <c r="C36" s="43">
        <v>58984.176099999997</v>
      </c>
      <c r="D36" s="43" t="s">
        <v>50</v>
      </c>
      <c r="E36" s="1">
        <f t="shared" si="6"/>
        <v>13740.495849995703</v>
      </c>
      <c r="F36" s="1">
        <f>ROUND(2*E36,0)/2</f>
        <v>13740.5</v>
      </c>
      <c r="G36" s="1">
        <f t="shared" si="7"/>
        <v>-2.0841500008828007E-3</v>
      </c>
      <c r="K36" s="1">
        <f>+G36</f>
        <v>-2.0841500008828007E-3</v>
      </c>
      <c r="O36" s="1">
        <f t="shared" ca="1" si="8"/>
        <v>5.8830028004744966E-3</v>
      </c>
      <c r="Q36" s="27">
        <f t="shared" si="9"/>
        <v>43965.676099999997</v>
      </c>
    </row>
    <row r="37" spans="1:17" x14ac:dyDescent="0.2">
      <c r="A37" s="44" t="s">
        <v>54</v>
      </c>
      <c r="B37" s="45" t="s">
        <v>45</v>
      </c>
      <c r="C37" s="46">
        <v>59635.282999999821</v>
      </c>
      <c r="E37" s="1">
        <f t="shared" ref="E37:E38" si="10">+(C37-C$7)/C$8</f>
        <v>15036.993908653951</v>
      </c>
      <c r="F37" s="1">
        <f t="shared" ref="F37:F38" si="11">ROUND(2*E37,0)/2</f>
        <v>15037</v>
      </c>
      <c r="G37" s="1">
        <f t="shared" ref="G37:G38" si="12">+C37-(C$7+F37*C$8)</f>
        <v>-3.0591001777793281E-3</v>
      </c>
      <c r="K37" s="1">
        <f t="shared" ref="K37:K38" si="13">+G37</f>
        <v>-3.0591001777793281E-3</v>
      </c>
      <c r="O37" s="1">
        <f t="shared" ref="O37:O38" ca="1" si="14">+C$11+C$12*$F37</f>
        <v>6.5423724264890145E-3</v>
      </c>
      <c r="Q37" s="27">
        <f t="shared" ref="Q37:Q38" si="15">+C37-15018.5</f>
        <v>44616.782999999821</v>
      </c>
    </row>
    <row r="38" spans="1:17" x14ac:dyDescent="0.2">
      <c r="A38" s="44" t="s">
        <v>54</v>
      </c>
      <c r="B38" s="45" t="s">
        <v>47</v>
      </c>
      <c r="C38" s="46">
        <v>59678.220999999903</v>
      </c>
      <c r="E38" s="1">
        <f t="shared" si="10"/>
        <v>15122.492977459378</v>
      </c>
      <c r="F38" s="1">
        <f t="shared" si="11"/>
        <v>15122.5</v>
      </c>
      <c r="G38" s="1">
        <f t="shared" si="12"/>
        <v>-3.5267500934423879E-3</v>
      </c>
      <c r="K38" s="1">
        <f t="shared" si="13"/>
        <v>-3.5267500934423879E-3</v>
      </c>
      <c r="O38" s="1">
        <f t="shared" ca="1" si="14"/>
        <v>6.5858557300171603E-3</v>
      </c>
      <c r="Q38" s="27">
        <f t="shared" si="15"/>
        <v>44659.720999999903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2023-08-22T06:08:50Z</dcterms:created>
  <dcterms:modified xsi:type="dcterms:W3CDTF">2024-02-28T04:31:30Z</dcterms:modified>
</cp:coreProperties>
</file>