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16817A1-26B3-4395-AAAD-5FA1E4D21E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C21" i="1"/>
  <c r="R22" i="1" s="1"/>
  <c r="A21" i="1"/>
  <c r="G11" i="1"/>
  <c r="F11" i="1"/>
  <c r="E21" i="1"/>
  <c r="F21" i="1" s="1"/>
  <c r="E15" i="1"/>
  <c r="C17" i="1"/>
  <c r="Q21" i="1"/>
  <c r="G21" i="1" l="1"/>
  <c r="C12" i="1"/>
  <c r="C11" i="1"/>
  <c r="O22" i="1" l="1"/>
  <c r="C15" i="1"/>
  <c r="E16" i="1" s="1"/>
  <c r="E17" i="1" s="1"/>
  <c r="O21" i="1"/>
  <c r="C16" i="1"/>
  <c r="D18" i="1" s="1"/>
  <c r="H21" i="1"/>
  <c r="C18" i="1" l="1"/>
</calcChain>
</file>

<file path=xl/sharedStrings.xml><?xml version="1.0" encoding="utf-8"?>
<sst xmlns="http://schemas.openxmlformats.org/spreadsheetml/2006/main" count="51" uniqueCount="46">
  <si>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</si>
  <si>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</si>
  <si>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</si>
  <si>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</si>
  <si>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</si>
  <si>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</si>
  <si>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</si>
  <si>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</si>
  <si>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</si>
  <si>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</si>
  <si>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</si>
  <si>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</si>
  <si>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</si>
  <si>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</si>
  <si>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</si>
  <si>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</si>
  <si>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</si>
  <si>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</si>
  <si>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</si>
  <si>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</si>
  <si>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</si>
  <si>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</si>
  <si>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</si>
  <si>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</si>
  <si>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</si>
  <si>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</si>
  <si>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</si>
  <si>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</si>
  <si>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</si>
  <si>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</si>
  <si>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</si>
  <si>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</si>
  <si>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</si>
  <si>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</si>
  <si>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</si>
  <si>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</si>
  <si>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G0425-2028_Oph.xls</t>
  </si>
  <si>
    <t>EA</t>
  </si>
  <si>
    <t>IBVS 5495 Eph.</t>
  </si>
  <si>
    <t>IBVS 5495</t>
  </si>
  <si>
    <t>Oph</t>
  </si>
  <si>
    <t>V2653 Oph / GSC 0425-2028 / NSV 24021</t>
  </si>
  <si>
    <t>VSB, 91</t>
  </si>
  <si>
    <t>I</t>
  </si>
  <si>
    <t>VSB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</si>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</sst>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V2653 Oph - O-C Diagr.</a:t>
            </a:r>
          </a:p>
        </c:rich>
      </c:tx>
      <c:layout>
        <c:manualLayout>
          <c:xMode val="edge"/>
          <c:yMode val="edge"/>
          <c:x val="0.3654135338345864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7D-4E71-821C-C514BB5344C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VSB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-2.4699999972654041E-2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7D-4E71-821C-C514BB5344C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37D-4E71-821C-C514BB5344C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37D-4E71-821C-C514BB5344C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37D-4E71-821C-C514BB5344C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37D-4E71-821C-C514BB5344C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37D-4E71-821C-C514BB5344C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-2.4699999972654041E-2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37D-4E71-821C-C514BB534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335368"/>
        <c:axId val="1"/>
      </c:scatterChart>
      <c:valAx>
        <c:axId val="777335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73353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0</xdr:row>
      <xdr:rowOff>0</xdr:rowOff>
    </xdr:from>
    <xdr:to>
      <xdr:col>16</xdr:col>
      <xdr:colOff>381000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27C825E-ACF3-C6F2-26AF-68DE1C39A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41</v>
      </c>
      <c r="E1" s="6"/>
      <c r="F1" s="6" t="s">
        <v>36</v>
      </c>
      <c r="G1" s="7" t="s">
        <v>37</v>
      </c>
      <c r="H1" s="4" t="s">
        <v>38</v>
      </c>
      <c r="I1" s="8">
        <v>48744.81</v>
      </c>
      <c r="J1" s="8">
        <v>4.3943300000000001</v>
      </c>
      <c r="K1" s="7" t="s">
        <v>39</v>
      </c>
      <c r="L1" s="5" t="s">
        <v>40</v>
      </c>
    </row>
    <row r="2" spans="1:12" s="12" customFormat="1" ht="12.95" customHeight="1" x14ac:dyDescent="0.2">
      <c r="A2" s="12" t="s">
        <v>22</v>
      </c>
      <c r="B2" s="12" t="s">
        <v>37</v>
      </c>
      <c r="C2" s="13" t="s">
        <v>40</v>
      </c>
      <c r="D2" s="12" t="s">
        <v>36</v>
      </c>
    </row>
    <row r="3" spans="1:12" s="12" customFormat="1" ht="12.95" customHeight="1" thickBot="1" x14ac:dyDescent="0.25"/>
    <row r="4" spans="1:12" s="12" customFormat="1" ht="12.95" customHeight="1" thickTop="1" thickBot="1" x14ac:dyDescent="0.25">
      <c r="A4" s="14" t="s">
        <v>38</v>
      </c>
      <c r="C4" s="15">
        <v>48744.81</v>
      </c>
      <c r="D4" s="16">
        <v>4.3943300000000001</v>
      </c>
    </row>
    <row r="5" spans="1:12" s="12" customFormat="1" ht="12.95" customHeight="1" x14ac:dyDescent="0.2"/>
    <row r="6" spans="1:12" s="12" customFormat="1" ht="12.95" customHeight="1" x14ac:dyDescent="0.2">
      <c r="A6" s="17" t="s">
        <v>0</v>
      </c>
    </row>
    <row r="7" spans="1:12" s="12" customFormat="1" ht="12.95" customHeight="1" x14ac:dyDescent="0.2">
      <c r="A7" s="12" t="s">
        <v>1</v>
      </c>
      <c r="C7" s="12">
        <v>48744.81</v>
      </c>
    </row>
    <row r="8" spans="1:12" s="12" customFormat="1" ht="12.95" customHeight="1" x14ac:dyDescent="0.2">
      <c r="A8" s="12" t="s">
        <v>2</v>
      </c>
      <c r="C8" s="12">
        <v>4.3943300000000001</v>
      </c>
    </row>
    <row r="9" spans="1:12" s="12" customFormat="1" ht="12.95" customHeight="1" x14ac:dyDescent="0.2">
      <c r="A9" s="14" t="s">
        <v>29</v>
      </c>
      <c r="C9" s="18">
        <v>-9.5</v>
      </c>
      <c r="D9" s="12" t="s">
        <v>30</v>
      </c>
    </row>
    <row r="10" spans="1:12" s="12" customFormat="1" ht="12.95" customHeight="1" thickBot="1" x14ac:dyDescent="0.25">
      <c r="C10" s="19" t="s">
        <v>18</v>
      </c>
      <c r="D10" s="19" t="s">
        <v>19</v>
      </c>
    </row>
    <row r="11" spans="1:12" s="12" customFormat="1" ht="12.95" customHeight="1" x14ac:dyDescent="0.2">
      <c r="A11" s="12" t="s">
        <v>14</v>
      </c>
      <c r="C11" s="20">
        <f ca="1">INTERCEPT(INDIRECT($G$11):G992,INDIRECT($F$11):F992)</f>
        <v>0</v>
      </c>
      <c r="D11" s="21"/>
      <c r="F11" s="22" t="str">
        <f>"F"&amp;E19</f>
        <v>F21</v>
      </c>
      <c r="G11" s="20" t="str">
        <f>"G"&amp;E19</f>
        <v>G21</v>
      </c>
    </row>
    <row r="12" spans="1:12" s="12" customFormat="1" ht="12.95" customHeight="1" x14ac:dyDescent="0.2">
      <c r="A12" s="12" t="s">
        <v>15</v>
      </c>
      <c r="C12" s="20">
        <f ca="1">SLOPE(INDIRECT($G$11):G992,INDIRECT($F$11):F992)</f>
        <v>-1.0248962644254788E-5</v>
      </c>
      <c r="D12" s="21"/>
    </row>
    <row r="13" spans="1:12" s="12" customFormat="1" ht="12.95" customHeight="1" x14ac:dyDescent="0.2">
      <c r="A13" s="12" t="s">
        <v>17</v>
      </c>
      <c r="C13" s="21" t="s">
        <v>12</v>
      </c>
      <c r="D13" s="21"/>
    </row>
    <row r="14" spans="1:12" s="12" customFormat="1" ht="12.95" customHeight="1" x14ac:dyDescent="0.2"/>
    <row r="15" spans="1:12" s="12" customFormat="1" ht="12.95" customHeight="1" x14ac:dyDescent="0.2">
      <c r="A15" s="23" t="s">
        <v>16</v>
      </c>
      <c r="C15" s="24">
        <f ca="1">(C7+C11)+(C8+C12)*INT(MAX(F21:F3533))</f>
        <v>59335.120600000024</v>
      </c>
      <c r="D15" s="25" t="s">
        <v>31</v>
      </c>
      <c r="E15" s="26">
        <f ca="1">TODAY()+15018.5-B9/24</f>
        <v>60368.5</v>
      </c>
    </row>
    <row r="16" spans="1:12" s="12" customFormat="1" ht="12.95" customHeight="1" x14ac:dyDescent="0.2">
      <c r="A16" s="17" t="s">
        <v>3</v>
      </c>
      <c r="C16" s="27">
        <f ca="1">+C8+C12</f>
        <v>4.3943197510373562</v>
      </c>
      <c r="D16" s="25" t="s">
        <v>32</v>
      </c>
      <c r="E16" s="26">
        <f ca="1">ROUND(2*(E15-C15)/C16,0)/2+1</f>
        <v>236</v>
      </c>
    </row>
    <row r="17" spans="1:18" s="12" customFormat="1" ht="12.95" customHeight="1" thickBot="1" x14ac:dyDescent="0.25">
      <c r="A17" s="25" t="s">
        <v>28</v>
      </c>
      <c r="C17" s="12">
        <f>COUNT(C21:C2191)</f>
        <v>2</v>
      </c>
      <c r="D17" s="25" t="s">
        <v>33</v>
      </c>
      <c r="E17" s="28">
        <f ca="1">+C15+C16*E16-15018.5-C9/24</f>
        <v>45354.075894578178</v>
      </c>
    </row>
    <row r="18" spans="1:18" s="12" customFormat="1" ht="12.95" customHeight="1" thickTop="1" thickBot="1" x14ac:dyDescent="0.25">
      <c r="A18" s="17" t="s">
        <v>4</v>
      </c>
      <c r="C18" s="29">
        <f ca="1">+C15</f>
        <v>59335.120600000024</v>
      </c>
      <c r="D18" s="30">
        <f ca="1">+C16</f>
        <v>4.3943197510373562</v>
      </c>
      <c r="E18" s="31" t="s">
        <v>34</v>
      </c>
    </row>
    <row r="19" spans="1:18" s="12" customFormat="1" ht="12.95" customHeight="1" thickTop="1" x14ac:dyDescent="0.2">
      <c r="A19" s="32" t="s">
        <v>35</v>
      </c>
      <c r="E19" s="33">
        <v>21</v>
      </c>
    </row>
    <row r="20" spans="1:18" s="12" customFormat="1" ht="12.95" customHeight="1" thickBot="1" x14ac:dyDescent="0.25">
      <c r="A20" s="19" t="s">
        <v>5</v>
      </c>
      <c r="B20" s="19" t="s">
        <v>6</v>
      </c>
      <c r="C20" s="19" t="s">
        <v>7</v>
      </c>
      <c r="D20" s="19" t="s">
        <v>11</v>
      </c>
      <c r="E20" s="19" t="s">
        <v>8</v>
      </c>
      <c r="F20" s="19" t="s">
        <v>9</v>
      </c>
      <c r="G20" s="19" t="s">
        <v>10</v>
      </c>
      <c r="H20" s="34" t="s">
        <v>27</v>
      </c>
      <c r="I20" s="34" t="s">
        <v>44</v>
      </c>
      <c r="J20" s="34" t="s">
        <v>45</v>
      </c>
      <c r="K20" s="34" t="s">
        <v>23</v>
      </c>
      <c r="L20" s="34" t="s">
        <v>24</v>
      </c>
      <c r="M20" s="34" t="s">
        <v>25</v>
      </c>
      <c r="N20" s="34" t="s">
        <v>26</v>
      </c>
      <c r="O20" s="34" t="s">
        <v>21</v>
      </c>
      <c r="P20" s="35" t="s">
        <v>20</v>
      </c>
      <c r="Q20" s="19" t="s">
        <v>13</v>
      </c>
    </row>
    <row r="21" spans="1:18" s="12" customFormat="1" ht="12.95" customHeight="1" x14ac:dyDescent="0.2">
      <c r="A21" s="12" t="str">
        <f>$K$1</f>
        <v>IBVS 5495</v>
      </c>
      <c r="C21" s="13">
        <f>+$C$4</f>
        <v>48744.81</v>
      </c>
      <c r="D21" s="13" t="s">
        <v>12</v>
      </c>
      <c r="E21" s="12">
        <f>+(C21-C$7)/C$8</f>
        <v>0</v>
      </c>
      <c r="F21" s="12">
        <f>ROUND(2*E21,0)/2</f>
        <v>0</v>
      </c>
      <c r="G21" s="12">
        <f>+C21-(C$7+F21*C$8)</f>
        <v>0</v>
      </c>
      <c r="H21" s="12">
        <f>+G21</f>
        <v>0</v>
      </c>
      <c r="O21" s="12">
        <f ca="1">+C$11+C$12*$F21</f>
        <v>0</v>
      </c>
      <c r="Q21" s="36">
        <f>+C21-15018.5</f>
        <v>33726.31</v>
      </c>
    </row>
    <row r="22" spans="1:18" s="12" customFormat="1" ht="12.95" customHeight="1" x14ac:dyDescent="0.2">
      <c r="A22" s="9" t="s">
        <v>42</v>
      </c>
      <c r="B22" s="10" t="s">
        <v>43</v>
      </c>
      <c r="C22" s="11">
        <v>59335.120600000024</v>
      </c>
      <c r="D22" s="9"/>
      <c r="E22" s="12">
        <f>+(C22-C$7)/C$8</f>
        <v>2409.9943791203723</v>
      </c>
      <c r="F22" s="12">
        <f>ROUND(2*E22,0)/2</f>
        <v>2410</v>
      </c>
      <c r="G22" s="12">
        <f>+C22-(C$7+F22*C$8)</f>
        <v>-2.4699999972654041E-2</v>
      </c>
      <c r="I22" s="12">
        <f>+G22</f>
        <v>-2.4699999972654041E-2</v>
      </c>
      <c r="O22" s="12">
        <f ca="1">+C$11+C$12*$F22</f>
        <v>-2.4699999972654041E-2</v>
      </c>
      <c r="Q22" s="36">
        <f>+C22-15018.5</f>
        <v>44316.620600000024</v>
      </c>
      <c r="R22" s="12" t="e">
        <f>IF(ABS(#REF!-C21)&lt;0.00001,1,"")</f>
        <v>#REF!</v>
      </c>
    </row>
    <row r="23" spans="1:18" s="12" customFormat="1" ht="12.95" customHeight="1" x14ac:dyDescent="0.2">
      <c r="C23" s="13"/>
      <c r="D23" s="13"/>
      <c r="Q23" s="36"/>
    </row>
    <row r="24" spans="1:18" s="12" customFormat="1" ht="12.95" customHeight="1" x14ac:dyDescent="0.2">
      <c r="Q24" s="36"/>
    </row>
    <row r="25" spans="1:18" x14ac:dyDescent="0.2">
      <c r="C25" s="3"/>
      <c r="D25" s="3"/>
      <c r="Q25" s="2"/>
    </row>
    <row r="26" spans="1:18" x14ac:dyDescent="0.2">
      <c r="C26" s="3"/>
      <c r="D26" s="3"/>
      <c r="Q26" s="2"/>
    </row>
    <row r="27" spans="1:18" x14ac:dyDescent="0.2">
      <c r="C27" s="3"/>
      <c r="D27" s="3"/>
      <c r="Q27" s="2"/>
    </row>
    <row r="28" spans="1:18" x14ac:dyDescent="0.2">
      <c r="C28" s="3"/>
      <c r="D28" s="3"/>
      <c r="Q28" s="2"/>
    </row>
    <row r="29" spans="1:18" x14ac:dyDescent="0.2">
      <c r="C29" s="3"/>
      <c r="D29" s="3"/>
      <c r="Q29" s="2"/>
    </row>
    <row r="30" spans="1:18" x14ac:dyDescent="0.2">
      <c r="C30" s="3"/>
      <c r="D30" s="3"/>
      <c r="Q30" s="2"/>
    </row>
    <row r="31" spans="1:18" x14ac:dyDescent="0.2">
      <c r="C31" s="3"/>
      <c r="D31" s="3"/>
      <c r="Q31" s="2"/>
    </row>
    <row r="32" spans="1:18" x14ac:dyDescent="0.2">
      <c r="C32" s="3"/>
      <c r="D32" s="3"/>
      <c r="Q32" s="2"/>
    </row>
    <row r="33" spans="3:17" x14ac:dyDescent="0.2">
      <c r="C33" s="3"/>
      <c r="D33" s="3"/>
      <c r="Q33" s="2"/>
    </row>
    <row r="34" spans="3:17" x14ac:dyDescent="0.2">
      <c r="C34" s="3"/>
      <c r="D34" s="3"/>
    </row>
    <row r="35" spans="3:17" x14ac:dyDescent="0.2">
      <c r="C35" s="3"/>
      <c r="D35" s="3"/>
    </row>
    <row r="36" spans="3:17" x14ac:dyDescent="0.2">
      <c r="C36" s="3"/>
      <c r="D36" s="3"/>
    </row>
    <row r="37" spans="3:17" x14ac:dyDescent="0.2">
      <c r="C37" s="3"/>
      <c r="D37" s="3"/>
    </row>
    <row r="38" spans="3:17" x14ac:dyDescent="0.2">
      <c r="C38" s="3"/>
      <c r="D38" s="3"/>
    </row>
    <row r="39" spans="3:17" x14ac:dyDescent="0.2">
      <c r="C39" s="3"/>
      <c r="D39" s="3"/>
    </row>
    <row r="40" spans="3:17" x14ac:dyDescent="0.2">
      <c r="C40" s="3"/>
      <c r="D40" s="3"/>
    </row>
    <row r="41" spans="3:17" x14ac:dyDescent="0.2">
      <c r="C41" s="3"/>
      <c r="D41" s="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2024-02-28T04:54:38Z</dcterms:modified>
</cp:coreProperties>
</file>