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943B333-669B-4DC3-9947-548E1F41A2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G11" i="1"/>
  <c r="F11" i="1"/>
  <c r="Q21" i="1"/>
  <c r="Q22" i="1"/>
  <c r="E14" i="1"/>
  <c r="E15" i="1" s="1"/>
  <c r="C17" i="1"/>
  <c r="Q30" i="1"/>
  <c r="Q27" i="1"/>
  <c r="H24" i="1"/>
  <c r="Q24" i="1"/>
  <c r="Q25" i="1"/>
  <c r="Q26" i="1"/>
  <c r="Q28" i="1"/>
  <c r="Q29" i="1"/>
  <c r="Q23" i="1"/>
  <c r="C11" i="1"/>
  <c r="C12" i="1"/>
  <c r="C16" i="1" l="1"/>
  <c r="D18" i="1" s="1"/>
  <c r="O27" i="1"/>
  <c r="O22" i="1"/>
  <c r="O25" i="1"/>
  <c r="O30" i="1"/>
  <c r="O28" i="1"/>
  <c r="O29" i="1"/>
  <c r="O21" i="1"/>
  <c r="O26" i="1"/>
  <c r="C15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<sst xmlns="http://schemas.openxmlformats.org/spreadsheetml/2006/main" count="65" uniqueCount="51">
  <si>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</si>
  <si>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</si>
  <si>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</si>
  <si>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</si>
  <si>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</si>
  <si>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</si>
  <si>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</si>
  <si>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</si>
  <si>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</si>
  <si>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</si>
  <si>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</si>
  <si>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</si>
  <si>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</si>
  <si>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</si>
  <si>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</si>
  <si>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</si>
  <si>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</si>
  <si>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</si>
  <si>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</si>
  <si>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</si>
  <si>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</si>
  <si>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</si>
  <si>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</si>
  <si>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</si>
  <si>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</si>
  <si>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</si>
  <si>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</si>
  <si>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</si>
  <si>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</si>
  <si>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</si>
  <si>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</si>
  <si>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</si>
  <si>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</si>
  <si>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</si>
  <si>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</si>
  <si>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</si>
  <si>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</si>
  <si>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5543</t>
  </si>
  <si>
    <t>II</t>
  </si>
  <si>
    <t>I</t>
  </si>
  <si>
    <t>Oph</t>
  </si>
  <si>
    <t>IBVS 5713</t>
  </si>
  <si>
    <t>IBVS 5653</t>
  </si>
  <si>
    <t>IBVS 5505</t>
  </si>
  <si>
    <t>EW?</t>
  </si>
  <si>
    <t>Checked by ToMcat (period search software)</t>
  </si>
  <si>
    <t>IBVS 5837</t>
  </si>
  <si>
    <t>Add cycle</t>
  </si>
  <si>
    <t>Old Cycle</t>
  </si>
  <si>
    <t>V2724 Oph / GSC 0995-1646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</si>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</sst>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>
      <alignment vertical="top"/>
    </xf>
    <xf numFmtId="0" fontId="4" fillId="0" borderId="0" xfId="0" applyFont="1" applyAlignment="1">
      <alignment horizontal="left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V2724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Active!$D$21:$D$234</c:f>
                <c:numCache>
                  <c:formatCode>General</c:formatCode>
                  <c:ptCount val="21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Active!$D$21:$D$234</c:f>
                <c:numCache>
                  <c:formatCode>General</c:formatCode>
                  <c:ptCount val="21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-3442.5</c:v>
                </c:pt>
                <c:pt idx="1">
                  <c:v>-3366</c:v>
                </c:pt>
                <c:pt idx="2">
                  <c:v>-231.5</c:v>
                </c:pt>
                <c:pt idx="3">
                  <c:v>-92</c:v>
                </c:pt>
                <c:pt idx="4">
                  <c:v>-47</c:v>
                </c:pt>
                <c:pt idx="5">
                  <c:v>0</c:v>
                </c:pt>
                <c:pt idx="6">
                  <c:v>886</c:v>
                </c:pt>
                <c:pt idx="7">
                  <c:v>1700.5</c:v>
                </c:pt>
                <c:pt idx="8">
                  <c:v>2352.5</c:v>
                </c:pt>
                <c:pt idx="9">
                  <c:v>3391.5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  <c:pt idx="0">
                  <c:v>8.2449999972595833E-3</c:v>
                </c:pt>
                <c:pt idx="1">
                  <c:v>5.7439999945927411E-3</c:v>
                </c:pt>
                <c:pt idx="2">
                  <c:v>-7.2290000025532208E-3</c:v>
                </c:pt>
                <c:pt idx="3">
                  <c:v>-8.4720000013476238E-3</c:v>
                </c:pt>
                <c:pt idx="4">
                  <c:v>-5.9020000044256449E-3</c:v>
                </c:pt>
                <c:pt idx="5">
                  <c:v>-6.6000000006170012E-3</c:v>
                </c:pt>
                <c:pt idx="6">
                  <c:v>-8.5239999971236102E-3</c:v>
                </c:pt>
                <c:pt idx="7">
                  <c:v>-3.5170000046491623E-3</c:v>
                </c:pt>
                <c:pt idx="8">
                  <c:v>-8.8850000029196963E-3</c:v>
                </c:pt>
                <c:pt idx="9">
                  <c:v>-9.1109999993932433E-3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8B-4D29-A10B-CED2D14808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-3442.5</c:v>
                </c:pt>
                <c:pt idx="1">
                  <c:v>-3366</c:v>
                </c:pt>
                <c:pt idx="2">
                  <c:v>-231.5</c:v>
                </c:pt>
                <c:pt idx="3">
                  <c:v>-92</c:v>
                </c:pt>
                <c:pt idx="4">
                  <c:v>-47</c:v>
                </c:pt>
                <c:pt idx="5">
                  <c:v>0</c:v>
                </c:pt>
                <c:pt idx="6">
                  <c:v>886</c:v>
                </c:pt>
                <c:pt idx="7">
                  <c:v>1700.5</c:v>
                </c:pt>
                <c:pt idx="8">
                  <c:v>2352.5</c:v>
                </c:pt>
                <c:pt idx="9">
                  <c:v>3391.5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8B-4D29-A10B-CED2D14808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-3442.5</c:v>
                </c:pt>
                <c:pt idx="1">
                  <c:v>-3366</c:v>
                </c:pt>
                <c:pt idx="2">
                  <c:v>-231.5</c:v>
                </c:pt>
                <c:pt idx="3">
                  <c:v>-92</c:v>
                </c:pt>
                <c:pt idx="4">
                  <c:v>-47</c:v>
                </c:pt>
                <c:pt idx="5">
                  <c:v>0</c:v>
                </c:pt>
                <c:pt idx="6">
                  <c:v>886</c:v>
                </c:pt>
                <c:pt idx="7">
                  <c:v>1700.5</c:v>
                </c:pt>
                <c:pt idx="8">
                  <c:v>2352.5</c:v>
                </c:pt>
                <c:pt idx="9">
                  <c:v>3391.5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8B-4D29-A10B-CED2D14808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-3442.5</c:v>
                </c:pt>
                <c:pt idx="1">
                  <c:v>-3366</c:v>
                </c:pt>
                <c:pt idx="2">
                  <c:v>-231.5</c:v>
                </c:pt>
                <c:pt idx="3">
                  <c:v>-92</c:v>
                </c:pt>
                <c:pt idx="4">
                  <c:v>-47</c:v>
                </c:pt>
                <c:pt idx="5">
                  <c:v>0</c:v>
                </c:pt>
                <c:pt idx="6">
                  <c:v>886</c:v>
                </c:pt>
                <c:pt idx="7">
                  <c:v>1700.5</c:v>
                </c:pt>
                <c:pt idx="8">
                  <c:v>2352.5</c:v>
                </c:pt>
                <c:pt idx="9">
                  <c:v>3391.5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8B-4D29-A10B-CED2D14808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-3442.5</c:v>
                </c:pt>
                <c:pt idx="1">
                  <c:v>-3366</c:v>
                </c:pt>
                <c:pt idx="2">
                  <c:v>-231.5</c:v>
                </c:pt>
                <c:pt idx="3">
                  <c:v>-92</c:v>
                </c:pt>
                <c:pt idx="4">
                  <c:v>-47</c:v>
                </c:pt>
                <c:pt idx="5">
                  <c:v>0</c:v>
                </c:pt>
                <c:pt idx="6">
                  <c:v>886</c:v>
                </c:pt>
                <c:pt idx="7">
                  <c:v>1700.5</c:v>
                </c:pt>
                <c:pt idx="8">
                  <c:v>2352.5</c:v>
                </c:pt>
                <c:pt idx="9">
                  <c:v>3391.5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8B-4D29-A10B-CED2D14808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-3442.5</c:v>
                </c:pt>
                <c:pt idx="1">
                  <c:v>-3366</c:v>
                </c:pt>
                <c:pt idx="2">
                  <c:v>-231.5</c:v>
                </c:pt>
                <c:pt idx="3">
                  <c:v>-92</c:v>
                </c:pt>
                <c:pt idx="4">
                  <c:v>-47</c:v>
                </c:pt>
                <c:pt idx="5">
                  <c:v>0</c:v>
                </c:pt>
                <c:pt idx="6">
                  <c:v>886</c:v>
                </c:pt>
                <c:pt idx="7">
                  <c:v>1700.5</c:v>
                </c:pt>
                <c:pt idx="8">
                  <c:v>2352.5</c:v>
                </c:pt>
                <c:pt idx="9">
                  <c:v>3391.5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8B-4D29-A10B-CED2D14808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1.8E-3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-3442.5</c:v>
                </c:pt>
                <c:pt idx="1">
                  <c:v>-3366</c:v>
                </c:pt>
                <c:pt idx="2">
                  <c:v>-231.5</c:v>
                </c:pt>
                <c:pt idx="3">
                  <c:v>-92</c:v>
                </c:pt>
                <c:pt idx="4">
                  <c:v>-47</c:v>
                </c:pt>
                <c:pt idx="5">
                  <c:v>0</c:v>
                </c:pt>
                <c:pt idx="6">
                  <c:v>886</c:v>
                </c:pt>
                <c:pt idx="7">
                  <c:v>1700.5</c:v>
                </c:pt>
                <c:pt idx="8">
                  <c:v>2352.5</c:v>
                </c:pt>
                <c:pt idx="9">
                  <c:v>3391.5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8B-4D29-A10B-CED2D14808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-3442.5</c:v>
                </c:pt>
                <c:pt idx="1">
                  <c:v>-3366</c:v>
                </c:pt>
                <c:pt idx="2">
                  <c:v>-231.5</c:v>
                </c:pt>
                <c:pt idx="3">
                  <c:v>-92</c:v>
                </c:pt>
                <c:pt idx="4">
                  <c:v>-47</c:v>
                </c:pt>
                <c:pt idx="5">
                  <c:v>0</c:v>
                </c:pt>
                <c:pt idx="6">
                  <c:v>886</c:v>
                </c:pt>
                <c:pt idx="7">
                  <c:v>1700.5</c:v>
                </c:pt>
                <c:pt idx="8">
                  <c:v>2352.5</c:v>
                </c:pt>
                <c:pt idx="9">
                  <c:v>3391.5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4.1169249084798375E-3</c:v>
                </c:pt>
                <c:pt idx="1">
                  <c:v>3.9332461020596694E-3</c:v>
                </c:pt>
                <c:pt idx="2">
                  <c:v>-3.5927829008686515E-3</c:v>
                </c:pt>
                <c:pt idx="3">
                  <c:v>-3.9277266066936644E-3</c:v>
                </c:pt>
                <c:pt idx="4">
                  <c:v>-4.0357729634114096E-3</c:v>
                </c:pt>
                <c:pt idx="5">
                  <c:v>-4.1486213804277222E-3</c:v>
                </c:pt>
                <c:pt idx="6">
                  <c:v>-6.2759340926926751E-3</c:v>
                </c:pt>
                <c:pt idx="7">
                  <c:v>-8.2315731492838759E-3</c:v>
                </c:pt>
                <c:pt idx="8">
                  <c:v>-9.7970448066165491E-3</c:v>
                </c:pt>
                <c:pt idx="9">
                  <c:v>-1.2291715131721836E-2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8B-4D29-A10B-CED2D1480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260896"/>
        <c:axId val="1"/>
      </c:scatterChart>
      <c:valAx>
        <c:axId val="822260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260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146604-63F1-B13A-3E6A-35B2B3C6E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1" t="s">
        <v>49</v>
      </c>
      <c r="D1" t="s">
        <v>40</v>
      </c>
    </row>
    <row r="2" spans="1:7" x14ac:dyDescent="0.2">
      <c r="A2" t="s">
        <v>23</v>
      </c>
      <c r="B2" t="s">
        <v>44</v>
      </c>
      <c r="C2" s="2"/>
      <c r="D2" s="2"/>
    </row>
    <row r="3" spans="1:7" ht="13.5" thickBot="1" x14ac:dyDescent="0.25"/>
    <row r="4" spans="1:7" ht="14.25" thickTop="1" thickBot="1" x14ac:dyDescent="0.25">
      <c r="A4" s="4" t="s">
        <v>43</v>
      </c>
      <c r="C4" s="7">
        <v>52856.395400000001</v>
      </c>
      <c r="D4" s="8">
        <v>0.31827499999999997</v>
      </c>
    </row>
    <row r="6" spans="1:7" x14ac:dyDescent="0.2">
      <c r="A6" s="4" t="s">
        <v>0</v>
      </c>
    </row>
    <row r="7" spans="1:7" x14ac:dyDescent="0.2">
      <c r="A7" t="s">
        <v>1</v>
      </c>
      <c r="C7">
        <v>52856.395400000001</v>
      </c>
      <c r="D7" s="31"/>
    </row>
    <row r="8" spans="1:7" x14ac:dyDescent="0.2">
      <c r="A8" t="s">
        <v>2</v>
      </c>
      <c r="C8">
        <v>0.44463399999999997</v>
      </c>
      <c r="D8" s="32" t="s">
        <v>45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>
        <f ca="1">INTERCEPT(INDIRECT($G$11):G989,INDIRECT($F$11):F989)</f>
        <v>-4.1486213804277222E-3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SLOPE(INDIRECT($G$11):G989,INDIRECT($F$11):F989)</f>
        <v>-2.4010301492832418E-6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15" t="s">
        <v>47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60368.751987152777</v>
      </c>
    </row>
    <row r="15" spans="1:7" x14ac:dyDescent="0.2">
      <c r="A15" s="13" t="s">
        <v>16</v>
      </c>
      <c r="B15" s="11"/>
      <c r="C15" s="14">
        <f ca="1">(C7+C11)+(C8+C12)*INT(MAX(F21:F3530))</f>
        <v>54364.137003485383</v>
      </c>
      <c r="D15" s="15" t="s">
        <v>48</v>
      </c>
      <c r="E15" s="16">
        <f ca="1">ROUND(2*(E14-$C$7)/$C$8,0)/2+E13</f>
        <v>16896.5</v>
      </c>
    </row>
    <row r="16" spans="1:7" x14ac:dyDescent="0.2">
      <c r="A16" s="17" t="s">
        <v>3</v>
      </c>
      <c r="B16" s="11"/>
      <c r="C16" s="18">
        <f ca="1">+C8+C12</f>
        <v>0.44463159896985072</v>
      </c>
      <c r="D16" s="15" t="s">
        <v>33</v>
      </c>
      <c r="E16" s="25">
        <f ca="1">ROUND(2*(E14-$C$15)/$C$16,0)/2+E13</f>
        <v>13505.5</v>
      </c>
    </row>
    <row r="17" spans="1:17" ht="13.5" thickBot="1" x14ac:dyDescent="0.25">
      <c r="A17" s="15" t="s">
        <v>29</v>
      </c>
      <c r="B17" s="11"/>
      <c r="C17" s="11">
        <f>COUNT(C21:C2188)</f>
        <v>10</v>
      </c>
      <c r="D17" s="15" t="s">
        <v>34</v>
      </c>
      <c r="E17" s="19">
        <f ca="1">+$C$15+$C$16*E16-15018.5-$C$9/24</f>
        <v>45351.004896706036</v>
      </c>
    </row>
    <row r="18" spans="1:17" ht="14.25" thickTop="1" thickBot="1" x14ac:dyDescent="0.25">
      <c r="A18" s="17" t="s">
        <v>4</v>
      </c>
      <c r="B18" s="11"/>
      <c r="C18" s="20">
        <f ca="1">+C15</f>
        <v>54364.137003485383</v>
      </c>
      <c r="D18" s="21">
        <f ca="1">+C16</f>
        <v>0.44463159896985072</v>
      </c>
      <c r="E18" s="22" t="s">
        <v>35</v>
      </c>
    </row>
    <row r="19" spans="1:17" ht="13.5" thickTop="1" x14ac:dyDescent="0.2">
      <c r="A19" s="26" t="s">
        <v>36</v>
      </c>
      <c r="E19" s="27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50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s="36" t="s">
        <v>43</v>
      </c>
      <c r="B21" s="37" t="s">
        <v>38</v>
      </c>
      <c r="C21" s="36">
        <v>51325.751100000001</v>
      </c>
      <c r="D21" s="36">
        <v>6.9999999999999999E-4</v>
      </c>
      <c r="E21">
        <f t="shared" ref="E21:E30" si="0">+(C21-C$7)/C$8</f>
        <v>-3442.4814566587352</v>
      </c>
      <c r="F21">
        <f t="shared" ref="F21:F30" si="1">ROUND(2*E21,0)/2</f>
        <v>-3442.5</v>
      </c>
      <c r="G21">
        <f t="shared" ref="G21:G30" si="2">+C21-(C$7+F21*C$8)</f>
        <v>8.2449999972595833E-3</v>
      </c>
      <c r="H21">
        <f t="shared" ref="H21:H30" si="3">+G21</f>
        <v>8.2449999972595833E-3</v>
      </c>
      <c r="O21">
        <f t="shared" ref="O21:O30" ca="1" si="4">+C$11+C$12*$F21</f>
        <v>4.1169249084798375E-3</v>
      </c>
      <c r="Q21" s="1">
        <f t="shared" ref="Q21:Q30" si="5">+C21-15018.5</f>
        <v>36307.251100000001</v>
      </c>
    </row>
    <row r="22" spans="1:17" x14ac:dyDescent="0.2">
      <c r="A22" s="36" t="s">
        <v>43</v>
      </c>
      <c r="B22" s="37" t="s">
        <v>39</v>
      </c>
      <c r="C22" s="36">
        <v>51359.763099999996</v>
      </c>
      <c r="D22" s="36">
        <v>8.9999999999999998E-4</v>
      </c>
      <c r="E22">
        <f t="shared" si="0"/>
        <v>-3365.987081509747</v>
      </c>
      <c r="F22">
        <f t="shared" si="1"/>
        <v>-3366</v>
      </c>
      <c r="G22">
        <f t="shared" si="2"/>
        <v>5.7439999945927411E-3</v>
      </c>
      <c r="H22">
        <f t="shared" si="3"/>
        <v>5.7439999945927411E-3</v>
      </c>
      <c r="O22">
        <f t="shared" ca="1" si="4"/>
        <v>3.9332461020596694E-3</v>
      </c>
      <c r="Q22" s="1">
        <f t="shared" si="5"/>
        <v>36341.263099999996</v>
      </c>
    </row>
    <row r="23" spans="1:17" x14ac:dyDescent="0.2">
      <c r="A23" s="28" t="s">
        <v>37</v>
      </c>
      <c r="B23" s="29" t="s">
        <v>38</v>
      </c>
      <c r="C23" s="28">
        <v>52753.455399999999</v>
      </c>
      <c r="D23" s="30">
        <v>1.8E-3</v>
      </c>
      <c r="E23">
        <f t="shared" si="0"/>
        <v>-231.51625831583354</v>
      </c>
      <c r="F23">
        <f t="shared" si="1"/>
        <v>-231.5</v>
      </c>
      <c r="G23">
        <f t="shared" si="2"/>
        <v>-7.2290000025532208E-3</v>
      </c>
      <c r="H23">
        <f t="shared" si="3"/>
        <v>-7.2290000025532208E-3</v>
      </c>
      <c r="O23">
        <f t="shared" ca="1" si="4"/>
        <v>-3.5927829008686515E-3</v>
      </c>
      <c r="Q23" s="1">
        <f t="shared" si="5"/>
        <v>37734.955399999999</v>
      </c>
    </row>
    <row r="24" spans="1:17" x14ac:dyDescent="0.2">
      <c r="A24" s="28" t="s">
        <v>37</v>
      </c>
      <c r="B24" s="29" t="s">
        <v>39</v>
      </c>
      <c r="C24" s="28">
        <v>52815.480600000003</v>
      </c>
      <c r="D24" s="30">
        <v>1.9E-3</v>
      </c>
      <c r="E24">
        <f t="shared" si="0"/>
        <v>-92.019053873519908</v>
      </c>
      <c r="F24">
        <f t="shared" si="1"/>
        <v>-92</v>
      </c>
      <c r="G24">
        <f t="shared" si="2"/>
        <v>-8.4720000013476238E-3</v>
      </c>
      <c r="H24">
        <f t="shared" si="3"/>
        <v>-8.4720000013476238E-3</v>
      </c>
      <c r="O24">
        <f t="shared" ca="1" si="4"/>
        <v>-3.9277266066936644E-3</v>
      </c>
      <c r="Q24" s="1">
        <f t="shared" si="5"/>
        <v>37796.980600000003</v>
      </c>
    </row>
    <row r="25" spans="1:17" x14ac:dyDescent="0.2">
      <c r="A25" s="28" t="s">
        <v>37</v>
      </c>
      <c r="B25" s="29" t="s">
        <v>39</v>
      </c>
      <c r="C25" s="28">
        <v>52835.491699999999</v>
      </c>
      <c r="D25" s="30">
        <v>1.9E-3</v>
      </c>
      <c r="E25">
        <f t="shared" si="0"/>
        <v>-47.01327383871358</v>
      </c>
      <c r="F25">
        <f t="shared" si="1"/>
        <v>-47</v>
      </c>
      <c r="G25">
        <f t="shared" si="2"/>
        <v>-5.9020000044256449E-3</v>
      </c>
      <c r="H25">
        <f t="shared" si="3"/>
        <v>-5.9020000044256449E-3</v>
      </c>
      <c r="O25">
        <f t="shared" ca="1" si="4"/>
        <v>-4.0357729634114096E-3</v>
      </c>
      <c r="Q25" s="1">
        <f t="shared" si="5"/>
        <v>37816.991699999999</v>
      </c>
    </row>
    <row r="26" spans="1:17" x14ac:dyDescent="0.2">
      <c r="A26" s="28" t="s">
        <v>37</v>
      </c>
      <c r="B26" s="29" t="s">
        <v>39</v>
      </c>
      <c r="C26" s="28">
        <v>52856.388800000001</v>
      </c>
      <c r="D26" s="30">
        <v>1.1999999999999999E-3</v>
      </c>
      <c r="E26">
        <f t="shared" si="0"/>
        <v>-1.4843669176484484E-2</v>
      </c>
      <c r="F26">
        <f t="shared" si="1"/>
        <v>0</v>
      </c>
      <c r="G26">
        <f t="shared" si="2"/>
        <v>-6.6000000006170012E-3</v>
      </c>
      <c r="H26">
        <f t="shared" si="3"/>
        <v>-6.6000000006170012E-3</v>
      </c>
      <c r="O26">
        <f t="shared" ca="1" si="4"/>
        <v>-4.1486213804277222E-3</v>
      </c>
      <c r="Q26" s="1">
        <f t="shared" si="5"/>
        <v>37837.888800000001</v>
      </c>
    </row>
    <row r="27" spans="1:17" x14ac:dyDescent="0.2">
      <c r="A27" s="28" t="s">
        <v>42</v>
      </c>
      <c r="B27" s="2" t="s">
        <v>39</v>
      </c>
      <c r="C27" s="9">
        <v>53250.332600000002</v>
      </c>
      <c r="D27" s="9">
        <v>1.1000000000000001E-3</v>
      </c>
      <c r="E27">
        <f t="shared" si="0"/>
        <v>885.98082917635702</v>
      </c>
      <c r="F27">
        <f t="shared" si="1"/>
        <v>886</v>
      </c>
      <c r="G27">
        <f t="shared" si="2"/>
        <v>-8.5239999971236102E-3</v>
      </c>
      <c r="H27">
        <f t="shared" si="3"/>
        <v>-8.5239999971236102E-3</v>
      </c>
      <c r="O27">
        <f t="shared" ca="1" si="4"/>
        <v>-6.2759340926926751E-3</v>
      </c>
      <c r="Q27" s="1">
        <f t="shared" si="5"/>
        <v>38231.832600000002</v>
      </c>
    </row>
    <row r="28" spans="1:17" x14ac:dyDescent="0.2">
      <c r="A28" s="28" t="s">
        <v>41</v>
      </c>
      <c r="B28" s="29" t="s">
        <v>38</v>
      </c>
      <c r="C28" s="9">
        <v>53612.491999999998</v>
      </c>
      <c r="D28" s="9">
        <v>2E-3</v>
      </c>
      <c r="E28">
        <f t="shared" si="0"/>
        <v>1700.492090123556</v>
      </c>
      <c r="F28">
        <f t="shared" si="1"/>
        <v>1700.5</v>
      </c>
      <c r="G28">
        <f t="shared" si="2"/>
        <v>-3.5170000046491623E-3</v>
      </c>
      <c r="H28">
        <f t="shared" si="3"/>
        <v>-3.5170000046491623E-3</v>
      </c>
      <c r="O28">
        <f t="shared" ca="1" si="4"/>
        <v>-8.2315731492838759E-3</v>
      </c>
      <c r="Q28" s="1">
        <f t="shared" si="5"/>
        <v>38593.991999999998</v>
      </c>
    </row>
    <row r="29" spans="1:17" x14ac:dyDescent="0.2">
      <c r="A29" s="28" t="s">
        <v>41</v>
      </c>
      <c r="B29" s="29" t="s">
        <v>38</v>
      </c>
      <c r="C29" s="9">
        <v>53902.387999999999</v>
      </c>
      <c r="D29" s="9">
        <v>3.0000000000000001E-3</v>
      </c>
      <c r="E29">
        <f t="shared" si="0"/>
        <v>2352.4800172726282</v>
      </c>
      <c r="F29">
        <f t="shared" si="1"/>
        <v>2352.5</v>
      </c>
      <c r="G29">
        <f t="shared" si="2"/>
        <v>-8.8850000029196963E-3</v>
      </c>
      <c r="H29">
        <f t="shared" si="3"/>
        <v>-8.8850000029196963E-3</v>
      </c>
      <c r="O29">
        <f t="shared" ca="1" si="4"/>
        <v>-9.7970448066165491E-3</v>
      </c>
      <c r="Q29" s="1">
        <f t="shared" si="5"/>
        <v>38883.887999999999</v>
      </c>
    </row>
    <row r="30" spans="1:17" x14ac:dyDescent="0.2">
      <c r="A30" s="39" t="s">
        <v>46</v>
      </c>
      <c r="B30" s="38" t="s">
        <v>38</v>
      </c>
      <c r="C30" s="40">
        <v>54364.362500000003</v>
      </c>
      <c r="D30" s="33"/>
      <c r="E30">
        <f t="shared" si="0"/>
        <v>3391.4795089894201</v>
      </c>
      <c r="F30">
        <f t="shared" si="1"/>
        <v>3391.5</v>
      </c>
      <c r="G30">
        <f t="shared" si="2"/>
        <v>-9.1109999993932433E-3</v>
      </c>
      <c r="H30">
        <f t="shared" si="3"/>
        <v>-9.1109999993932433E-3</v>
      </c>
      <c r="O30">
        <f t="shared" ca="1" si="4"/>
        <v>-1.2291715131721836E-2</v>
      </c>
      <c r="Q30" s="1">
        <f t="shared" si="5"/>
        <v>39345.862500000003</v>
      </c>
    </row>
    <row r="31" spans="1:17" x14ac:dyDescent="0.2">
      <c r="A31" s="36"/>
      <c r="B31" s="37"/>
      <c r="C31" s="36"/>
      <c r="D31" s="36"/>
      <c r="Q31" s="1"/>
    </row>
    <row r="32" spans="1:17" x14ac:dyDescent="0.2">
      <c r="A32" s="28"/>
      <c r="B32" s="2"/>
      <c r="C32" s="9"/>
      <c r="D32" s="9"/>
      <c r="Q32" s="1"/>
    </row>
    <row r="33" spans="1:17" x14ac:dyDescent="0.2">
      <c r="A33" s="36"/>
      <c r="B33" s="37"/>
      <c r="C33" s="36"/>
      <c r="D33" s="36"/>
      <c r="Q33" s="1"/>
    </row>
    <row r="34" spans="1:17" x14ac:dyDescent="0.2">
      <c r="A34" s="28"/>
      <c r="B34" s="2"/>
      <c r="C34" s="9"/>
      <c r="D34" s="9"/>
      <c r="Q34" s="1"/>
    </row>
    <row r="35" spans="1:17" x14ac:dyDescent="0.2">
      <c r="A35" s="36"/>
      <c r="B35" s="37"/>
      <c r="C35" s="36"/>
      <c r="D35" s="36"/>
      <c r="Q35" s="1"/>
    </row>
    <row r="36" spans="1:17" x14ac:dyDescent="0.2">
      <c r="A36" s="34"/>
      <c r="B36" s="35"/>
      <c r="C36" s="34"/>
      <c r="D36" s="34"/>
    </row>
    <row r="37" spans="1:17" x14ac:dyDescent="0.2">
      <c r="A37" s="34"/>
      <c r="B37" s="35"/>
      <c r="C37" s="34"/>
      <c r="D37" s="34"/>
    </row>
    <row r="38" spans="1:17" x14ac:dyDescent="0.2"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2024-02-28T05:02:51Z</dcterms:modified>
</cp:coreProperties>
</file>