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E17F134-5D46-48D4-A0FE-3DB886B72FD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/>
  <c r="C16" i="1" l="1"/>
  <c r="D18" i="1" s="1"/>
  <c r="O22" i="1"/>
  <c r="S22" i="1" s="1"/>
  <c r="C15" i="1"/>
  <c r="O23" i="1"/>
  <c r="S23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<sst xmlns="http://schemas.openxmlformats.org/spreadsheetml/2006/main" count="56" uniqueCount="53">
  <si>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</si>
  <si>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</si>
  <si>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</si>
  <si>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</si>
  <si>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</si>
  <si>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</si>
  <si>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</si>
  <si>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</si>
  <si>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</si>
  <si>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</si>
  <si>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</si>
  <si>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</si>
  <si>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</si>
  <si>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</si>
  <si>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</si>
  <si>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</si>
  <si>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</si>
  <si>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</si>
  <si>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</si>
  <si>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</si>
  <si>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</si>
  <si>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</si>
  <si>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</si>
  <si>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</si>
  <si>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</si>
  <si>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</si>
  <si>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</si>
  <si>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</si>
  <si>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</si>
  <si>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</si>
  <si>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</si>
  <si>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</si>
  <si>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</si>
  <si>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</si>
  <si>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</si>
  <si>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</si>
  <si>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</si>
  <si>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</si>
  <si>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</si>
  <si>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</si>
  <si>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</si>
  <si>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</si>
  <si>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G0991-1682</t>
  </si>
  <si>
    <t>G0991-1682_Oph.xls</t>
  </si>
  <si>
    <t>EW</t>
  </si>
  <si>
    <t>Oph</t>
  </si>
  <si>
    <t>VSX</t>
  </si>
  <si>
    <t>IBVS 5945</t>
  </si>
  <si>
    <t>I</t>
  </si>
  <si>
    <t>IBVS 5992</t>
  </si>
  <si>
    <t>II</t>
  </si>
  <si>
    <t>V2728 Oph / GSC 0991-1682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</si>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</sst>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3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V2728</a:t>
            </a:r>
            <a:r>
              <a:rPr lang="en-AU" baseline="0"/>
              <a:t> Oph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2680</c:v>
                </c:pt>
                <c:pt idx="2">
                  <c:v>3844.5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05-47EF-849C-93357B4EB3F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2680</c:v>
                </c:pt>
                <c:pt idx="2">
                  <c:v>3844.5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-1.0027999996964354E-2</c:v>
                </c:pt>
                <c:pt idx="2">
                  <c:v>-1.0305949996109121E-2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05-47EF-849C-93357B4EB3F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2680</c:v>
                </c:pt>
                <c:pt idx="2">
                  <c:v>3844.5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05-47EF-849C-93357B4EB3F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2680</c:v>
                </c:pt>
                <c:pt idx="2">
                  <c:v>3844.5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05-47EF-849C-93357B4EB3F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2680</c:v>
                </c:pt>
                <c:pt idx="2">
                  <c:v>3844.5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B05-47EF-849C-93357B4EB3F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2680</c:v>
                </c:pt>
                <c:pt idx="2">
                  <c:v>3844.5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B05-47EF-849C-93357B4EB3F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2680</c:v>
                </c:pt>
                <c:pt idx="2">
                  <c:v>3844.5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B05-47EF-849C-93357B4EB3F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2680</c:v>
                </c:pt>
                <c:pt idx="2">
                  <c:v>3844.5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-5.4596361003775122E-4</c:v>
                </c:pt>
                <c:pt idx="1">
                  <c:v>-8.2255464986473598E-3</c:v>
                </c:pt>
                <c:pt idx="2">
                  <c:v>-1.1562439884388362E-2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B05-47EF-849C-93357B4EB3F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2680</c:v>
                </c:pt>
                <c:pt idx="2">
                  <c:v>3844.5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B05-47EF-849C-93357B4EB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737488"/>
        <c:axId val="1"/>
      </c:scatterChart>
      <c:valAx>
        <c:axId val="715737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737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4E5A855-F22A-E3D5-A9CB-C08B04685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4" t="s">
        <v>51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5">
        <v>54364.557999999997</v>
      </c>
      <c r="D7" s="29" t="s">
        <v>46</v>
      </c>
    </row>
    <row r="8" spans="1:7" x14ac:dyDescent="0.2">
      <c r="A8" t="s">
        <v>3</v>
      </c>
      <c r="C8" s="35">
        <v>0.35718709999999998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-5.4596361003775122E-4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-2.8655160032125401E-6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60368.752717013886</v>
      </c>
    </row>
    <row r="15" spans="1:7" x14ac:dyDescent="0.2">
      <c r="A15" s="11" t="s">
        <v>17</v>
      </c>
      <c r="B15" s="9"/>
      <c r="C15" s="12">
        <f ca="1">(C7+C11)+(C8+C12)*INT(MAX(F21:F3533))</f>
        <v>55737.573651392871</v>
      </c>
      <c r="D15" s="13" t="s">
        <v>38</v>
      </c>
      <c r="E15" s="14">
        <f ca="1">ROUND(2*(E14-$C$7)/$C$8,0)/2+E13</f>
        <v>16810.5</v>
      </c>
    </row>
    <row r="16" spans="1:7" x14ac:dyDescent="0.2">
      <c r="A16" s="15" t="s">
        <v>4</v>
      </c>
      <c r="B16" s="9"/>
      <c r="C16" s="16">
        <f ca="1">+C8+C12</f>
        <v>0.35718423448399678</v>
      </c>
      <c r="D16" s="13" t="s">
        <v>39</v>
      </c>
      <c r="E16" s="23">
        <f ca="1">ROUND(2*(E14-$C$15)/$C$16,0)/2+E13</f>
        <v>12967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45351.077453280195</v>
      </c>
    </row>
    <row r="18" spans="1:19" ht="14.25" thickTop="1" thickBot="1" x14ac:dyDescent="0.25">
      <c r="A18" s="15" t="s">
        <v>5</v>
      </c>
      <c r="B18" s="9"/>
      <c r="C18" s="18">
        <f ca="1">+C15</f>
        <v>55737.573651392871</v>
      </c>
      <c r="D18" s="19">
        <f ca="1">+C16</f>
        <v>0.35718423448399678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1.6008875220371677E-3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52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54364.557999999997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-5.4596361003775122E-4</v>
      </c>
      <c r="Q21" s="1">
        <f>+C21-15018.5</f>
        <v>39346.057999999997</v>
      </c>
      <c r="S21">
        <f ca="1">+(O21-G21)^2</f>
        <v>2.9807626348545367E-7</v>
      </c>
    </row>
    <row r="22" spans="1:19" x14ac:dyDescent="0.2">
      <c r="A22" s="32" t="s">
        <v>47</v>
      </c>
      <c r="B22" s="33" t="s">
        <v>48</v>
      </c>
      <c r="C22" s="32">
        <v>55321.809399999998</v>
      </c>
      <c r="D22" s="32">
        <v>4.0000000000000002E-4</v>
      </c>
      <c r="E22">
        <f>+(C22-C$7)/C$8</f>
        <v>2679.9719250779244</v>
      </c>
      <c r="F22">
        <f>ROUND(2*E22,0)/2</f>
        <v>2680</v>
      </c>
      <c r="G22">
        <f>+C22-(C$7+F22*C$8)</f>
        <v>-1.0027999996964354E-2</v>
      </c>
      <c r="I22">
        <f>+G22</f>
        <v>-1.0027999996964354E-2</v>
      </c>
      <c r="O22">
        <f ca="1">+C$11+C$12*$F22</f>
        <v>-8.2255464986473598E-3</v>
      </c>
      <c r="Q22" s="1">
        <f>+C22-15018.5</f>
        <v>40303.309399999998</v>
      </c>
      <c r="S22">
        <f ca="1">+(O22-G22)^2</f>
        <v>3.248838613595171E-6</v>
      </c>
    </row>
    <row r="23" spans="1:19" x14ac:dyDescent="0.2">
      <c r="A23" s="32" t="s">
        <v>49</v>
      </c>
      <c r="B23" s="33" t="s">
        <v>50</v>
      </c>
      <c r="C23" s="32">
        <v>55737.753499999999</v>
      </c>
      <c r="D23" s="32">
        <v>4.0000000000000002E-4</v>
      </c>
      <c r="E23">
        <f>+(C23-C$7)/C$8</f>
        <v>3844.4711469143249</v>
      </c>
      <c r="F23">
        <f>ROUND(2*E23,0)/2</f>
        <v>3844.5</v>
      </c>
      <c r="G23">
        <f>+C23-(C$7+F23*C$8)</f>
        <v>-1.0305949996109121E-2</v>
      </c>
      <c r="I23">
        <f>+G23</f>
        <v>-1.0305949996109121E-2</v>
      </c>
      <c r="O23">
        <f ca="1">+C$11+C$12*$F23</f>
        <v>-1.1562439884388362E-2</v>
      </c>
      <c r="Q23" s="1">
        <f>+C23-15018.5</f>
        <v>40719.253499999999</v>
      </c>
      <c r="S23">
        <f ca="1">+(O23-G23)^2</f>
        <v>1.5787668393479803E-6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2024-02-28T05:03:54Z</dcterms:modified>
</cp:coreProperties>
</file>