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9A0373-EE02-4C08-BBEE-BCFF432C25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C21" i="1"/>
  <c r="E21" i="1"/>
  <c r="F21" i="1"/>
  <c r="A21" i="1"/>
  <c r="C7" i="1"/>
  <c r="C8" i="1"/>
  <c r="F17" i="1"/>
  <c r="C17" i="1"/>
  <c r="Q21" i="1"/>
  <c r="G21" i="1"/>
  <c r="E22" i="1"/>
  <c r="F22" i="1"/>
  <c r="G22" i="1"/>
  <c r="K22" i="1"/>
  <c r="K21" i="1"/>
  <c r="C11" i="1"/>
  <c r="C12" i="1"/>
  <c r="C16" i="1" l="1"/>
  <c r="D18" i="1" s="1"/>
  <c r="O22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<sst xmlns="http://schemas.openxmlformats.org/spreadsheetml/2006/main" count="50" uniqueCount="45">
  <si>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</si>
  <si>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</si>
  <si>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</si>
  <si>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</si>
  <si>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</si>
  <si>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</si>
  <si>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</si>
  <si>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</si>
  <si>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</si>
  <si>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</si>
  <si>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</si>
  <si>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</si>
  <si>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</si>
  <si>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</si>
  <si>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</si>
  <si>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</si>
  <si>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</si>
  <si>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</si>
  <si>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</si>
  <si>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</si>
  <si>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</si>
  <si>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</si>
  <si>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</si>
  <si>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</si>
  <si>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</si>
  <si>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</si>
  <si>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</si>
  <si>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</si>
  <si>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</si>
  <si>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</si>
  <si>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</si>
  <si>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</si>
  <si>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</si>
  <si>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G0430-0866_Oph.xls</t>
  </si>
  <si>
    <t>EW</t>
  </si>
  <si>
    <t>IBVS 5458 Eph.</t>
  </si>
  <si>
    <t>IBVS 5458</t>
  </si>
  <si>
    <t>Oph</t>
  </si>
  <si>
    <t>I</t>
  </si>
  <si>
    <t>OEJV 0179</t>
  </si>
  <si>
    <t>V2768 Oph / GSC 0430-0866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</si>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</sst>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5" xfId="0" applyBorder="1" applyAlignment="1">
      <alignment horizontal="center"/>
    </xf>
    <xf numFmtId="0" fontId="0" fillId="24" borderId="5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V2768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46-4D4F-AAE7-ACB5125C3B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46-4D4F-AAE7-ACB5125C3B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46-4D4F-AAE7-ACB5125C3B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-8.4550000006856862E-2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46-4D4F-AAE7-ACB5125C3B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46-4D4F-AAE7-ACB5125C3B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46-4D4F-AAE7-ACB5125C3B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46-4D4F-AAE7-ACB5125C3B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-8.4550000006856862E-2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46-4D4F-AAE7-ACB5125C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32192"/>
        <c:axId val="1"/>
      </c:scatterChart>
      <c:valAx>
        <c:axId val="71813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32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FA0A8A-629C-5342-70B0-1C7331298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7: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9"/>
      <c r="F1" s="29" t="s">
        <v>33</v>
      </c>
      <c r="G1" s="30" t="s">
        <v>34</v>
      </c>
      <c r="H1" s="10" t="s">
        <v>35</v>
      </c>
      <c r="I1" s="31">
        <v>52178.51</v>
      </c>
      <c r="J1" s="31">
        <v>0.60128000000000004</v>
      </c>
      <c r="K1" s="32" t="s">
        <v>36</v>
      </c>
      <c r="L1" s="33" t="s">
        <v>37</v>
      </c>
    </row>
    <row r="2" spans="1:12" x14ac:dyDescent="0.2">
      <c r="A2" t="s">
        <v>22</v>
      </c>
      <c r="B2" t="s">
        <v>34</v>
      </c>
      <c r="C2" s="9" t="s">
        <v>37</v>
      </c>
      <c r="D2" t="s">
        <v>33</v>
      </c>
    </row>
    <row r="3" spans="1:12" ht="13.5" thickBot="1" x14ac:dyDescent="0.25"/>
    <row r="4" spans="1:12" ht="14.25" thickTop="1" thickBot="1" x14ac:dyDescent="0.25">
      <c r="A4" s="28" t="s">
        <v>35</v>
      </c>
      <c r="C4" s="7">
        <v>52178.51</v>
      </c>
      <c r="D4" s="8">
        <v>0.60128000000000004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52178.51</v>
      </c>
    </row>
    <row r="8" spans="1:12" x14ac:dyDescent="0.2">
      <c r="A8" t="s">
        <v>2</v>
      </c>
      <c r="C8">
        <f>+D4</f>
        <v>0.60128000000000004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0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-1.0163481188466987E-5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57180.473769999997</v>
      </c>
      <c r="E15" s="13"/>
      <c r="F15" s="11"/>
    </row>
    <row r="16" spans="1:12" x14ac:dyDescent="0.2">
      <c r="A16" s="18" t="s">
        <v>3</v>
      </c>
      <c r="B16" s="11"/>
      <c r="C16" s="19">
        <f ca="1">+C8+C12</f>
        <v>0.60126983651881161</v>
      </c>
      <c r="E16" s="11"/>
      <c r="F16" s="11"/>
    </row>
    <row r="17" spans="1:17" ht="13.5" thickBot="1" x14ac:dyDescent="0.25">
      <c r="A17" s="16" t="s">
        <v>26</v>
      </c>
      <c r="B17" s="11"/>
      <c r="C17" s="11">
        <f>COUNT(C21:C2191)</f>
        <v>2</v>
      </c>
      <c r="E17" s="16" t="s">
        <v>29</v>
      </c>
      <c r="F17" s="17">
        <f ca="1">TODAY()+15018.5-B5/24</f>
        <v>60368.5</v>
      </c>
    </row>
    <row r="18" spans="1:17" ht="14.25" thickTop="1" thickBot="1" x14ac:dyDescent="0.25">
      <c r="A18" s="18" t="s">
        <v>4</v>
      </c>
      <c r="B18" s="11"/>
      <c r="C18" s="21">
        <f ca="1">+C15</f>
        <v>57180.473769999997</v>
      </c>
      <c r="D18" s="22">
        <f ca="1">+C16</f>
        <v>0.60126983651881161</v>
      </c>
      <c r="E18" s="16" t="s">
        <v>30</v>
      </c>
      <c r="F18" s="17">
        <f ca="1">ROUND(2*(F17-C15)/C16,0)/2+1</f>
        <v>5303</v>
      </c>
    </row>
    <row r="19" spans="1:17" ht="13.5" thickTop="1" x14ac:dyDescent="0.2">
      <c r="E19" s="16" t="s">
        <v>31</v>
      </c>
      <c r="F19" s="20">
        <f ca="1">+C15+C16*F18-15018.5-C5/24</f>
        <v>45350.90354639259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42</v>
      </c>
      <c r="J20" s="6" t="s">
        <v>43</v>
      </c>
      <c r="K20" s="6" t="s">
        <v>44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5458</v>
      </c>
      <c r="C21" s="9">
        <f>+$C$4</f>
        <v>52178.51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37160.01</v>
      </c>
    </row>
    <row r="22" spans="1:17" x14ac:dyDescent="0.2">
      <c r="A22" s="34" t="s">
        <v>39</v>
      </c>
      <c r="B22" s="35" t="s">
        <v>38</v>
      </c>
      <c r="C22" s="36">
        <v>57180.473769999997</v>
      </c>
      <c r="D22" s="36">
        <v>8.9999999999999998E-4</v>
      </c>
      <c r="E22">
        <f>+(C22-C$7)/C$8</f>
        <v>8318.8593833155846</v>
      </c>
      <c r="F22">
        <f>ROUND(2*E22,0)/2</f>
        <v>8319</v>
      </c>
      <c r="G22">
        <f>+C22-(C$7+F22*C$8)</f>
        <v>-8.4550000006856862E-2</v>
      </c>
      <c r="K22">
        <f>+G22</f>
        <v>-8.4550000006856862E-2</v>
      </c>
      <c r="O22">
        <f ca="1">+C$11+C$12*$F22</f>
        <v>-8.4550000006856862E-2</v>
      </c>
      <c r="Q22" s="2">
        <f>+C22-15018.5</f>
        <v>42161.973769999997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2024-02-28T05:05:09Z</dcterms:modified>
</cp:coreProperties>
</file>