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4231CA4-70C2-4851-AEFB-E89A6BBC91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D9" i="1"/>
  <c r="C9" i="1"/>
  <c r="Q22" i="1"/>
  <c r="Q23" i="1"/>
  <c r="Q24" i="1"/>
  <c r="Q25" i="1"/>
  <c r="E21" i="1"/>
  <c r="F21" i="1"/>
  <c r="G21" i="1"/>
  <c r="I21" i="1"/>
  <c r="F16" i="1"/>
  <c r="C17" i="1"/>
  <c r="Q21" i="1"/>
  <c r="C11" i="1"/>
  <c r="C12" i="1"/>
  <c r="C16" i="1" l="1"/>
  <c r="D18" i="1" s="1"/>
  <c r="O23" i="1"/>
  <c r="O24" i="1"/>
  <c r="O25" i="1"/>
  <c r="C15" i="1"/>
  <c r="F18" i="1" s="1"/>
  <c r="O22" i="1"/>
  <c r="O21" i="1"/>
  <c r="F17" i="1"/>
  <c r="C18" i="1" l="1"/>
  <c r="F19" i="1"/>
</calcChain>
</file>

<file path=xl/sharedStrings.xml><?xml version="1.0" encoding="utf-8"?>
<sst xmlns="http://schemas.openxmlformats.org/spreadsheetml/2006/main" count="62" uniqueCount="50">
  <si>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</si>
  <si>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</si>
  <si>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</si>
  <si>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</si>
  <si>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</si>
  <si>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</si>
  <si>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</si>
  <si>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</si>
  <si>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</si>
  <si>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</si>
  <si>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</si>
  <si>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</si>
  <si>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</si>
  <si>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</si>
  <si>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</si>
  <si>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</si>
  <si>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</si>
  <si>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</si>
  <si>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</si>
  <si>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</si>
  <si>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</si>
  <si>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</si>
  <si>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</si>
  <si>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</si>
  <si>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</si>
  <si>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</si>
  <si>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</si>
  <si>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</si>
  <si>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</si>
  <si>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</si>
  <si>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</si>
  <si>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</si>
  <si>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</si>
  <si>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</si>
  <si>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</si>
  <si>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</si>
  <si>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</si>
  <si>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</si>
  <si>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</si>
  <si>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</si>
  <si>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</si>
  <si>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V2809 Oph  </t>
  </si>
  <si>
    <t>2017K</t>
  </si>
  <si>
    <t xml:space="preserve">EA        </t>
  </si>
  <si>
    <t>pr_6</t>
  </si>
  <si>
    <t xml:space="preserve">         </t>
  </si>
  <si>
    <t>GCVS</t>
  </si>
  <si>
    <t>V2809 Oph   / GSC na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</si>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</sst>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 vertical="center"/>
    </xf>
    <xf numFmtId="0" fontId="0" fillId="26" borderId="0" xfId="0" applyFill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V2809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  <c:pt idx="2">
                  <c:v>1607</c:v>
                </c:pt>
                <c:pt idx="3">
                  <c:v>2278</c:v>
                </c:pt>
                <c:pt idx="4">
                  <c:v>2279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AB-4BC5-8F74-E99E16D53C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  <c:pt idx="2">
                  <c:v>1607</c:v>
                </c:pt>
                <c:pt idx="3">
                  <c:v>2278</c:v>
                </c:pt>
                <c:pt idx="4">
                  <c:v>2279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AB-4BC5-8F74-E99E16D53C0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  <c:pt idx="2">
                  <c:v>1607</c:v>
                </c:pt>
                <c:pt idx="3">
                  <c:v>2278</c:v>
                </c:pt>
                <c:pt idx="4">
                  <c:v>2279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AB-4BC5-8F74-E99E16D53C0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  <c:pt idx="2">
                  <c:v>1607</c:v>
                </c:pt>
                <c:pt idx="3">
                  <c:v>2278</c:v>
                </c:pt>
                <c:pt idx="4">
                  <c:v>2279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0.38345000000117579</c:v>
                </c:pt>
                <c:pt idx="2">
                  <c:v>0.38519000000087544</c:v>
                </c:pt>
                <c:pt idx="3">
                  <c:v>0.54813000000285683</c:v>
                </c:pt>
                <c:pt idx="4">
                  <c:v>0.54627000000618864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AB-4BC5-8F74-E99E16D53C0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  <c:pt idx="2">
                  <c:v>1607</c:v>
                </c:pt>
                <c:pt idx="3">
                  <c:v>2278</c:v>
                </c:pt>
                <c:pt idx="4">
                  <c:v>2279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AB-4BC5-8F74-E99E16D53C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  <c:pt idx="2">
                  <c:v>1607</c:v>
                </c:pt>
                <c:pt idx="3">
                  <c:v>2278</c:v>
                </c:pt>
                <c:pt idx="4">
                  <c:v>2279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AB-4BC5-8F74-E99E16D53C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  <c:pt idx="2">
                  <c:v>1607</c:v>
                </c:pt>
                <c:pt idx="3">
                  <c:v>2278</c:v>
                </c:pt>
                <c:pt idx="4">
                  <c:v>2279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AB-4BC5-8F74-E99E16D53C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  <c:pt idx="2">
                  <c:v>1607</c:v>
                </c:pt>
                <c:pt idx="3">
                  <c:v>2278</c:v>
                </c:pt>
                <c:pt idx="4">
                  <c:v>2279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-5.0636993109052786E-3</c:v>
                </c:pt>
                <c:pt idx="1">
                  <c:v>0.38419903484496049</c:v>
                </c:pt>
                <c:pt idx="2">
                  <c:v>0.38444141512774743</c:v>
                </c:pt>
                <c:pt idx="3">
                  <c:v>0.54707858487780103</c:v>
                </c:pt>
                <c:pt idx="4">
                  <c:v>0.54732096516058792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AB-4BC5-8F74-E99E16D53C0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1606</c:v>
                </c:pt>
                <c:pt idx="2">
                  <c:v>1607</c:v>
                </c:pt>
                <c:pt idx="3">
                  <c:v>2278</c:v>
                </c:pt>
                <c:pt idx="4">
                  <c:v>2279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AB-4BC5-8F74-E99E16D53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958064"/>
        <c:axId val="1"/>
      </c:scatterChart>
      <c:valAx>
        <c:axId val="71495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958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9C08CB5-12E3-9095-ACDF-6B3FFD953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5" t="s">
        <v>41</v>
      </c>
      <c r="G1" s="4" t="s">
        <v>42</v>
      </c>
      <c r="H1" s="6"/>
      <c r="I1" s="7" t="s">
        <v>13</v>
      </c>
      <c r="J1" s="8" t="s">
        <v>41</v>
      </c>
      <c r="K1" s="9">
        <v>18.274899999999999</v>
      </c>
      <c r="L1" s="9">
        <v>11.51492</v>
      </c>
      <c r="M1" s="10">
        <v>54610.955999999998</v>
      </c>
      <c r="N1" s="10">
        <v>0.95960000000000001</v>
      </c>
      <c r="O1" s="11" t="s">
        <v>43</v>
      </c>
      <c r="P1" s="11">
        <v>15.35</v>
      </c>
      <c r="Q1" s="11">
        <v>16.2</v>
      </c>
      <c r="R1" s="12" t="s">
        <v>44</v>
      </c>
      <c r="S1" s="13" t="s">
        <v>45</v>
      </c>
    </row>
    <row r="2" spans="1:19" s="14" customFormat="1" ht="12.95" customHeight="1" x14ac:dyDescent="0.2">
      <c r="A2" s="14" t="s">
        <v>23</v>
      </c>
      <c r="B2" s="14" t="s">
        <v>43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54610.955999999998</v>
      </c>
      <c r="D4" s="19">
        <v>0.95960000000000001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22">
        <v>54610.955999999998</v>
      </c>
      <c r="D7" s="23" t="s">
        <v>46</v>
      </c>
    </row>
    <row r="8" spans="1:19" s="14" customFormat="1" ht="12.95" customHeight="1" x14ac:dyDescent="0.2">
      <c r="A8" s="14" t="s">
        <v>3</v>
      </c>
      <c r="C8" s="22">
        <v>0.95960000000000001</v>
      </c>
      <c r="D8" s="23" t="s">
        <v>46</v>
      </c>
    </row>
    <row r="9" spans="1:19" s="14" customFormat="1" ht="12.95" customHeight="1" x14ac:dyDescent="0.2">
      <c r="A9" s="24" t="s">
        <v>32</v>
      </c>
      <c r="B9" s="25">
        <v>22</v>
      </c>
      <c r="C9" s="26" t="str">
        <f>"F"&amp;B9</f>
        <v>F22</v>
      </c>
      <c r="D9" s="27" t="str">
        <f>"G"&amp;B9</f>
        <v>G22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-5.0636993109052786E-3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2.4238028278696498E-4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56798.431720965156</v>
      </c>
      <c r="E15" s="31" t="s">
        <v>34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0.95984238028278701</v>
      </c>
      <c r="E16" s="31" t="s">
        <v>30</v>
      </c>
      <c r="F16" s="32">
        <f ca="1">NOW()+15018.5+$C$5/24</f>
        <v>60368.754720254627</v>
      </c>
    </row>
    <row r="17" spans="1:21" s="14" customFormat="1" ht="12.95" customHeight="1" thickBot="1" x14ac:dyDescent="0.25">
      <c r="A17" s="31" t="s">
        <v>27</v>
      </c>
      <c r="C17" s="14">
        <f>COUNT(C21:C2191)</f>
        <v>5</v>
      </c>
      <c r="E17" s="31" t="s">
        <v>35</v>
      </c>
      <c r="F17" s="33">
        <f ca="1">ROUND(2*(F16-$C$7)/$C$8,0)/2+F15</f>
        <v>6001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56798.431720965156</v>
      </c>
      <c r="D18" s="35">
        <f ca="1">+C16</f>
        <v>0.95984238028278701</v>
      </c>
      <c r="E18" s="31" t="s">
        <v>36</v>
      </c>
      <c r="F18" s="27">
        <f ca="1">ROUND(2*(F16-$C$15)/$C$16,0)/2+F15</f>
        <v>3720.5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45351.421130140603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33</v>
      </c>
    </row>
    <row r="21" spans="1:21" s="14" customFormat="1" ht="12.95" customHeight="1" x14ac:dyDescent="0.2">
      <c r="A21" s="14" t="s">
        <v>46</v>
      </c>
      <c r="C21" s="40">
        <v>54610.955999999998</v>
      </c>
      <c r="D21" s="40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-5.0636993109052786E-3</v>
      </c>
      <c r="Q21" s="41">
        <f>+C21-15018.5</f>
        <v>39592.455999999998</v>
      </c>
    </row>
    <row r="22" spans="1:21" s="14" customFormat="1" ht="12.95" customHeight="1" x14ac:dyDescent="0.2">
      <c r="A22" s="42" t="s">
        <v>49</v>
      </c>
      <c r="B22" s="43" t="s">
        <v>48</v>
      </c>
      <c r="C22" s="44">
        <v>56152.457049999997</v>
      </c>
      <c r="D22" s="44">
        <v>2.0000000000000001E-4</v>
      </c>
      <c r="E22" s="14">
        <f>+(C22-C$7)/C$8</f>
        <v>1606.3995935806574</v>
      </c>
      <c r="F22" s="45">
        <f>ROUND(2*E22,0)/2-0.5</f>
        <v>1606</v>
      </c>
      <c r="G22" s="14">
        <f>+C22-(C$7+F22*C$8)</f>
        <v>0.38345000000117579</v>
      </c>
      <c r="K22" s="14">
        <f>+G22</f>
        <v>0.38345000000117579</v>
      </c>
      <c r="O22" s="14">
        <f ca="1">+C$11+C$12*$F22</f>
        <v>0.38419903484496049</v>
      </c>
      <c r="Q22" s="41">
        <f>+C22-15018.5</f>
        <v>41133.957049999997</v>
      </c>
    </row>
    <row r="23" spans="1:21" s="14" customFormat="1" ht="12.95" customHeight="1" x14ac:dyDescent="0.2">
      <c r="A23" s="42" t="s">
        <v>49</v>
      </c>
      <c r="B23" s="43" t="s">
        <v>48</v>
      </c>
      <c r="C23" s="44">
        <v>56153.418389999999</v>
      </c>
      <c r="D23" s="44">
        <v>2.9999999999999997E-4</v>
      </c>
      <c r="E23" s="14">
        <f>+(C23-C$7)/C$8</f>
        <v>1607.4014068361823</v>
      </c>
      <c r="F23" s="45">
        <f>ROUND(2*E23,0)/2-0.5</f>
        <v>1607</v>
      </c>
      <c r="G23" s="14">
        <f>+C23-(C$7+F23*C$8)</f>
        <v>0.38519000000087544</v>
      </c>
      <c r="K23" s="14">
        <f>+G23</f>
        <v>0.38519000000087544</v>
      </c>
      <c r="O23" s="14">
        <f ca="1">+C$11+C$12*$F23</f>
        <v>0.38444141512774743</v>
      </c>
      <c r="Q23" s="41">
        <f>+C23-15018.5</f>
        <v>41134.918389999999</v>
      </c>
    </row>
    <row r="24" spans="1:21" s="14" customFormat="1" ht="12.95" customHeight="1" x14ac:dyDescent="0.2">
      <c r="A24" s="42" t="s">
        <v>49</v>
      </c>
      <c r="B24" s="43" t="s">
        <v>48</v>
      </c>
      <c r="C24" s="44">
        <v>56797.472930000004</v>
      </c>
      <c r="D24" s="44">
        <v>2.9999999999999997E-4</v>
      </c>
      <c r="E24" s="14">
        <f>+(C24-C$7)/C$8</f>
        <v>2278.5712067528193</v>
      </c>
      <c r="F24" s="45">
        <f>ROUND(2*E24,0)/2-0.5</f>
        <v>2278</v>
      </c>
      <c r="G24" s="14">
        <f>+C24-(C$7+F24*C$8)</f>
        <v>0.54813000000285683</v>
      </c>
      <c r="K24" s="14">
        <f>+G24</f>
        <v>0.54813000000285683</v>
      </c>
      <c r="O24" s="14">
        <f ca="1">+C$11+C$12*$F24</f>
        <v>0.54707858487780103</v>
      </c>
      <c r="Q24" s="41">
        <f>+C24-15018.5</f>
        <v>41778.972930000004</v>
      </c>
    </row>
    <row r="25" spans="1:21" s="14" customFormat="1" ht="12.95" customHeight="1" x14ac:dyDescent="0.2">
      <c r="A25" s="42" t="s">
        <v>49</v>
      </c>
      <c r="B25" s="43" t="s">
        <v>48</v>
      </c>
      <c r="C25" s="44">
        <v>56798.430670000002</v>
      </c>
      <c r="D25" s="44">
        <v>2.9999999999999997E-4</v>
      </c>
      <c r="E25" s="14">
        <f>+(C25-C$7)/C$8</f>
        <v>2279.5692684451888</v>
      </c>
      <c r="F25" s="45">
        <f>ROUND(2*E25,0)/2-0.5</f>
        <v>2279</v>
      </c>
      <c r="G25" s="14">
        <f>+C25-(C$7+F25*C$8)</f>
        <v>0.54627000000618864</v>
      </c>
      <c r="K25" s="14">
        <f>+G25</f>
        <v>0.54627000000618864</v>
      </c>
      <c r="O25" s="14">
        <f ca="1">+C$11+C$12*$F25</f>
        <v>0.54732096516058792</v>
      </c>
      <c r="Q25" s="41">
        <f>+C25-15018.5</f>
        <v>41779.930670000002</v>
      </c>
    </row>
    <row r="26" spans="1:21" s="14" customFormat="1" ht="12.95" customHeight="1" x14ac:dyDescent="0.2">
      <c r="C26" s="40"/>
      <c r="D26" s="40"/>
      <c r="Q26" s="41"/>
    </row>
    <row r="27" spans="1:21" s="14" customFormat="1" ht="12.95" customHeight="1" x14ac:dyDescent="0.2">
      <c r="C27" s="40"/>
      <c r="D27" s="40"/>
      <c r="Q27" s="41"/>
    </row>
    <row r="28" spans="1:21" x14ac:dyDescent="0.2">
      <c r="C28" s="3"/>
      <c r="D28" s="3"/>
      <c r="Q28" s="2"/>
    </row>
    <row r="29" spans="1:21" x14ac:dyDescent="0.2">
      <c r="C29" s="3"/>
      <c r="D29" s="3"/>
      <c r="Q29" s="2"/>
    </row>
    <row r="30" spans="1:21" x14ac:dyDescent="0.2">
      <c r="C30" s="3"/>
      <c r="D30" s="3"/>
      <c r="Q30" s="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2024-02-28T05:06:47Z</dcterms:modified>
</cp:coreProperties>
</file>